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8F7C3F50-40B2-4BF2-8A20-A10D3D68BB76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LG Details" sheetId="17" r:id="rId4"/>
    <sheet name="SumSum" sheetId="14" r:id="rId5"/>
    <sheet name="Ecology to States" sheetId="13" r:id="rId6"/>
    <sheet name="Ecology to Individual LGCS" sheetId="16" r:id="rId7"/>
  </sheets>
  <definedNames>
    <definedName name="ACCTDATE">#REF!</definedName>
    <definedName name="acctmonth">MONTHENTRY!$F$6</definedName>
    <definedName name="previuosmonth">MONTHENTRY!$B$6</definedName>
    <definedName name="_xlnm.Print_Area" localSheetId="4">SumSum!$A$1:$J$44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7" i="4"/>
  <c r="Y412" i="17"/>
  <c r="S412" i="17"/>
  <c r="W26" i="17"/>
  <c r="U26" i="17"/>
  <c r="H413" i="17"/>
  <c r="T411" i="17"/>
  <c r="T404" i="17"/>
  <c r="T389" i="17"/>
  <c r="T371" i="17"/>
  <c r="T354" i="17"/>
  <c r="T330" i="17"/>
  <c r="T306" i="17"/>
  <c r="T288" i="17"/>
  <c r="T254" i="17"/>
  <c r="T223" i="17"/>
  <c r="T204" i="17"/>
  <c r="T183" i="17"/>
  <c r="T157" i="17"/>
  <c r="T143" i="17"/>
  <c r="T122" i="17"/>
  <c r="T105" i="17"/>
  <c r="T83" i="17"/>
  <c r="T61" i="17"/>
  <c r="T26" i="17"/>
  <c r="G413" i="17"/>
  <c r="G387" i="17"/>
  <c r="G363" i="17"/>
  <c r="G335" i="17"/>
  <c r="G307" i="17"/>
  <c r="G295" i="17"/>
  <c r="G277" i="17"/>
  <c r="G260" i="17"/>
  <c r="G241" i="17"/>
  <c r="G227" i="17"/>
  <c r="G201" i="17"/>
  <c r="G182" i="17"/>
  <c r="G154" i="17"/>
  <c r="G130" i="17"/>
  <c r="G121" i="17"/>
  <c r="G100" i="17"/>
  <c r="G78" i="17"/>
  <c r="G46" i="17"/>
  <c r="G24" i="17"/>
  <c r="F9" i="4" l="1"/>
  <c r="G6" i="14"/>
  <c r="H42" i="14"/>
  <c r="J42" i="14" s="1"/>
  <c r="H41" i="14"/>
  <c r="J41" i="14" s="1"/>
  <c r="H40" i="14"/>
  <c r="J40" i="14" s="1"/>
  <c r="H39" i="14"/>
  <c r="J39" i="14" s="1"/>
  <c r="H38" i="14"/>
  <c r="G37" i="14"/>
  <c r="H37" i="14" s="1"/>
  <c r="J37" i="14" s="1"/>
  <c r="G36" i="14"/>
  <c r="H36" i="14" s="1"/>
  <c r="J36" i="14" s="1"/>
  <c r="H35" i="14"/>
  <c r="H34" i="14"/>
  <c r="G33" i="14"/>
  <c r="H33" i="14" s="1"/>
  <c r="H32" i="14"/>
  <c r="G31" i="14"/>
  <c r="H31" i="14" s="1"/>
  <c r="J31" i="14" s="1"/>
  <c r="H30" i="14"/>
  <c r="H29" i="14"/>
  <c r="J29" i="14" s="1"/>
  <c r="G28" i="14"/>
  <c r="H28" i="14" s="1"/>
  <c r="J28" i="14" s="1"/>
  <c r="G27" i="14"/>
  <c r="H27" i="14" s="1"/>
  <c r="G26" i="14"/>
  <c r="H26" i="14" s="1"/>
  <c r="J26" i="14" s="1"/>
  <c r="H25" i="14"/>
  <c r="J25" i="14" s="1"/>
  <c r="H24" i="14"/>
  <c r="H23" i="14"/>
  <c r="J23" i="14" s="1"/>
  <c r="H22" i="14"/>
  <c r="J22" i="14" s="1"/>
  <c r="G21" i="14"/>
  <c r="H21" i="14" s="1"/>
  <c r="J21" i="14" s="1"/>
  <c r="H20" i="14"/>
  <c r="H19" i="14"/>
  <c r="J19" i="14" s="1"/>
  <c r="H18" i="14"/>
  <c r="J18" i="14" s="1"/>
  <c r="G17" i="14"/>
  <c r="H17" i="14" s="1"/>
  <c r="J17" i="14" s="1"/>
  <c r="H16" i="14"/>
  <c r="G15" i="14"/>
  <c r="H15" i="14" s="1"/>
  <c r="J15" i="14" s="1"/>
  <c r="G14" i="14"/>
  <c r="H14" i="14" s="1"/>
  <c r="H13" i="14"/>
  <c r="J13" i="14" s="1"/>
  <c r="G12" i="14"/>
  <c r="H12" i="14" s="1"/>
  <c r="G11" i="14"/>
  <c r="H11" i="14" s="1"/>
  <c r="J11" i="14" s="1"/>
  <c r="H10" i="14"/>
  <c r="J10" i="14" s="1"/>
  <c r="H9" i="14"/>
  <c r="J9" i="14" s="1"/>
  <c r="G8" i="14"/>
  <c r="H8" i="14" s="1"/>
  <c r="J8" i="14" s="1"/>
  <c r="H7" i="14"/>
  <c r="J7" i="14" s="1"/>
  <c r="I43" i="14"/>
  <c r="F43" i="14"/>
  <c r="G43" i="14" l="1"/>
  <c r="H6" i="14"/>
  <c r="H43" i="14" l="1"/>
  <c r="J6" i="14"/>
  <c r="S47" i="12" l="1"/>
  <c r="S46" i="12"/>
  <c r="R47" i="12"/>
  <c r="R46" i="12"/>
  <c r="E41" i="12"/>
  <c r="C21" i="4"/>
  <c r="F20" i="4"/>
  <c r="D38" i="14"/>
  <c r="J38" i="14" s="1"/>
  <c r="D35" i="14"/>
  <c r="J35" i="14" s="1"/>
  <c r="D34" i="14"/>
  <c r="J34" i="14" s="1"/>
  <c r="D33" i="14"/>
  <c r="J33" i="14" s="1"/>
  <c r="D32" i="14"/>
  <c r="J32" i="14" s="1"/>
  <c r="D30" i="14"/>
  <c r="J30" i="14" s="1"/>
  <c r="D27" i="14"/>
  <c r="J27" i="14" s="1"/>
  <c r="D24" i="14"/>
  <c r="J24" i="14" s="1"/>
  <c r="D20" i="14"/>
  <c r="J20" i="14" s="1"/>
  <c r="D16" i="14"/>
  <c r="J16" i="14" s="1"/>
  <c r="D14" i="14"/>
  <c r="J14" i="14" s="1"/>
  <c r="D12" i="14"/>
  <c r="J12" i="14" s="1"/>
  <c r="J413" i="17"/>
  <c r="X26" i="17"/>
  <c r="S26" i="17"/>
  <c r="R26" i="17"/>
  <c r="E413" i="17"/>
  <c r="X411" i="17"/>
  <c r="Y26" i="17" l="1"/>
  <c r="E277" i="17"/>
  <c r="E100" i="17"/>
  <c r="E46" i="17"/>
  <c r="F240" i="17" l="1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W27" i="17"/>
  <c r="Y27" i="17" s="1"/>
  <c r="W28" i="17"/>
  <c r="Y28" i="17" s="1"/>
  <c r="W29" i="17"/>
  <c r="Y29" i="17" s="1"/>
  <c r="W30" i="17"/>
  <c r="Y30" i="17" s="1"/>
  <c r="W31" i="17"/>
  <c r="Y31" i="17" s="1"/>
  <c r="W32" i="17"/>
  <c r="Y32" i="17" s="1"/>
  <c r="W33" i="17"/>
  <c r="Y33" i="17" s="1"/>
  <c r="W34" i="17"/>
  <c r="Y34" i="17" s="1"/>
  <c r="W35" i="17"/>
  <c r="Y35" i="17" s="1"/>
  <c r="W36" i="17"/>
  <c r="Y36" i="17" s="1"/>
  <c r="W37" i="17"/>
  <c r="Y37" i="17" s="1"/>
  <c r="W38" i="17"/>
  <c r="Y38" i="17" s="1"/>
  <c r="W39" i="17"/>
  <c r="Y39" i="17" s="1"/>
  <c r="W40" i="17"/>
  <c r="Y40" i="17" s="1"/>
  <c r="W41" i="17"/>
  <c r="Y41" i="17" s="1"/>
  <c r="W42" i="17"/>
  <c r="Y42" i="17" s="1"/>
  <c r="W43" i="17"/>
  <c r="Y43" i="17" s="1"/>
  <c r="W44" i="17"/>
  <c r="Y44" i="17" s="1"/>
  <c r="W45" i="17"/>
  <c r="Y45" i="17" s="1"/>
  <c r="W46" i="17"/>
  <c r="Y46" i="17" s="1"/>
  <c r="W47" i="17"/>
  <c r="Y47" i="17" s="1"/>
  <c r="W48" i="17"/>
  <c r="Y48" i="17" s="1"/>
  <c r="W49" i="17"/>
  <c r="Y49" i="17" s="1"/>
  <c r="W50" i="17"/>
  <c r="Y50" i="17" s="1"/>
  <c r="W51" i="17"/>
  <c r="Y51" i="17" s="1"/>
  <c r="W52" i="17"/>
  <c r="Y52" i="17" s="1"/>
  <c r="W53" i="17"/>
  <c r="Y53" i="17" s="1"/>
  <c r="W54" i="17"/>
  <c r="Y54" i="17" s="1"/>
  <c r="W55" i="17"/>
  <c r="Y55" i="17" s="1"/>
  <c r="W56" i="17"/>
  <c r="Y56" i="17" s="1"/>
  <c r="W57" i="17"/>
  <c r="Y57" i="17" s="1"/>
  <c r="W58" i="17"/>
  <c r="Y58" i="17" s="1"/>
  <c r="W59" i="17"/>
  <c r="Y59" i="17" s="1"/>
  <c r="W60" i="17"/>
  <c r="Y60" i="17" s="1"/>
  <c r="W123" i="17"/>
  <c r="Y123" i="17" s="1"/>
  <c r="W124" i="17"/>
  <c r="Y124" i="17" s="1"/>
  <c r="W125" i="17"/>
  <c r="Y125" i="17" s="1"/>
  <c r="W126" i="17"/>
  <c r="Y126" i="17" s="1"/>
  <c r="W127" i="17"/>
  <c r="Y127" i="17" s="1"/>
  <c r="W128" i="17"/>
  <c r="Y128" i="17" s="1"/>
  <c r="W129" i="17"/>
  <c r="Y129" i="17" s="1"/>
  <c r="W130" i="17"/>
  <c r="Y130" i="17" s="1"/>
  <c r="W131" i="17"/>
  <c r="Y131" i="17" s="1"/>
  <c r="W132" i="17"/>
  <c r="Y132" i="17" s="1"/>
  <c r="W133" i="17"/>
  <c r="Y133" i="17" s="1"/>
  <c r="W134" i="17"/>
  <c r="Y134" i="17" s="1"/>
  <c r="W135" i="17"/>
  <c r="Y135" i="17" s="1"/>
  <c r="W136" i="17"/>
  <c r="Y136" i="17" s="1"/>
  <c r="W137" i="17"/>
  <c r="Y137" i="17" s="1"/>
  <c r="W138" i="17"/>
  <c r="Y138" i="17" s="1"/>
  <c r="W139" i="17"/>
  <c r="Y139" i="17" s="1"/>
  <c r="W140" i="17"/>
  <c r="Y140" i="17" s="1"/>
  <c r="W141" i="17"/>
  <c r="Y141" i="17" s="1"/>
  <c r="W142" i="17"/>
  <c r="Y142" i="17" s="1"/>
  <c r="W144" i="17"/>
  <c r="W145" i="17"/>
  <c r="W146" i="17"/>
  <c r="W147" i="17"/>
  <c r="W148" i="17"/>
  <c r="W149" i="17"/>
  <c r="W150" i="17"/>
  <c r="W151" i="17"/>
  <c r="W152" i="17"/>
  <c r="W153" i="17"/>
  <c r="W154" i="17"/>
  <c r="W155" i="17"/>
  <c r="W156" i="17"/>
  <c r="W184" i="17"/>
  <c r="W185" i="17"/>
  <c r="W186" i="17"/>
  <c r="W187" i="17"/>
  <c r="W188" i="17"/>
  <c r="W189" i="17"/>
  <c r="W190" i="17"/>
  <c r="W191" i="17"/>
  <c r="W192" i="17"/>
  <c r="W193" i="17"/>
  <c r="W194" i="17"/>
  <c r="W195" i="17"/>
  <c r="W196" i="17"/>
  <c r="W197" i="17"/>
  <c r="W198" i="17"/>
  <c r="W199" i="17"/>
  <c r="W200" i="17"/>
  <c r="W201" i="17"/>
  <c r="W202" i="17"/>
  <c r="W203" i="17"/>
  <c r="K413" i="17" l="1"/>
  <c r="J412" i="17"/>
  <c r="F412" i="17"/>
  <c r="V411" i="17"/>
  <c r="U411" i="17"/>
  <c r="S411" i="17"/>
  <c r="R411" i="17"/>
  <c r="J411" i="17"/>
  <c r="F411" i="17"/>
  <c r="W410" i="17"/>
  <c r="Y410" i="17" s="1"/>
  <c r="J410" i="17"/>
  <c r="F410" i="17"/>
  <c r="W409" i="17"/>
  <c r="Y409" i="17" s="1"/>
  <c r="J409" i="17"/>
  <c r="F409" i="17"/>
  <c r="W408" i="17"/>
  <c r="Y408" i="17" s="1"/>
  <c r="J408" i="17"/>
  <c r="F408" i="17"/>
  <c r="W407" i="17"/>
  <c r="Y407" i="17" s="1"/>
  <c r="J407" i="17"/>
  <c r="F407" i="17"/>
  <c r="W406" i="17"/>
  <c r="Y406" i="17" s="1"/>
  <c r="J406" i="17"/>
  <c r="F406" i="17"/>
  <c r="W405" i="17"/>
  <c r="Y405" i="17" s="1"/>
  <c r="J405" i="17"/>
  <c r="F405" i="17"/>
  <c r="X404" i="17"/>
  <c r="V404" i="17"/>
  <c r="U404" i="17"/>
  <c r="S404" i="17"/>
  <c r="R404" i="17"/>
  <c r="J404" i="17"/>
  <c r="F404" i="17"/>
  <c r="W403" i="17"/>
  <c r="Y403" i="17" s="1"/>
  <c r="J403" i="17"/>
  <c r="F403" i="17"/>
  <c r="W402" i="17"/>
  <c r="Y402" i="17" s="1"/>
  <c r="J402" i="17"/>
  <c r="F402" i="17"/>
  <c r="W401" i="17"/>
  <c r="Y401" i="17" s="1"/>
  <c r="J401" i="17"/>
  <c r="F401" i="17"/>
  <c r="W400" i="17"/>
  <c r="Y400" i="17" s="1"/>
  <c r="J400" i="17"/>
  <c r="F400" i="17"/>
  <c r="W399" i="17"/>
  <c r="Y399" i="17" s="1"/>
  <c r="J399" i="17"/>
  <c r="F399" i="17"/>
  <c r="W398" i="17"/>
  <c r="Y398" i="17" s="1"/>
  <c r="J398" i="17"/>
  <c r="F398" i="17"/>
  <c r="W397" i="17"/>
  <c r="Y397" i="17" s="1"/>
  <c r="J397" i="17"/>
  <c r="F397" i="17"/>
  <c r="W396" i="17"/>
  <c r="Y396" i="17" s="1"/>
  <c r="J396" i="17"/>
  <c r="F396" i="17"/>
  <c r="L396" i="17" s="1"/>
  <c r="W395" i="17"/>
  <c r="Y395" i="17" s="1"/>
  <c r="J395" i="17"/>
  <c r="F395" i="17"/>
  <c r="W394" i="17"/>
  <c r="Y394" i="17" s="1"/>
  <c r="J394" i="17"/>
  <c r="F394" i="17"/>
  <c r="W393" i="17"/>
  <c r="Y393" i="17" s="1"/>
  <c r="J393" i="17"/>
  <c r="F393" i="17"/>
  <c r="W392" i="17"/>
  <c r="Y392" i="17" s="1"/>
  <c r="J392" i="17"/>
  <c r="F392" i="17"/>
  <c r="W391" i="17"/>
  <c r="Y391" i="17" s="1"/>
  <c r="J391" i="17"/>
  <c r="F391" i="17"/>
  <c r="W390" i="17"/>
  <c r="Y390" i="17" s="1"/>
  <c r="J390" i="17"/>
  <c r="F390" i="17"/>
  <c r="X389" i="17"/>
  <c r="V389" i="17"/>
  <c r="U389" i="17"/>
  <c r="S389" i="17"/>
  <c r="R389" i="17"/>
  <c r="J389" i="17"/>
  <c r="F389" i="17"/>
  <c r="W388" i="17"/>
  <c r="Y388" i="17" s="1"/>
  <c r="J388" i="17"/>
  <c r="F388" i="17"/>
  <c r="W387" i="17"/>
  <c r="Y387" i="17" s="1"/>
  <c r="K387" i="17"/>
  <c r="H387" i="17"/>
  <c r="J387" i="17" s="1"/>
  <c r="F387" i="17"/>
  <c r="E387" i="17"/>
  <c r="W386" i="17"/>
  <c r="Y386" i="17" s="1"/>
  <c r="J386" i="17"/>
  <c r="L386" i="17" s="1"/>
  <c r="W385" i="17"/>
  <c r="Y385" i="17" s="1"/>
  <c r="J385" i="17"/>
  <c r="L385" i="17" s="1"/>
  <c r="W384" i="17"/>
  <c r="Y384" i="17" s="1"/>
  <c r="J384" i="17"/>
  <c r="L384" i="17" s="1"/>
  <c r="W383" i="17"/>
  <c r="Y383" i="17" s="1"/>
  <c r="J383" i="17"/>
  <c r="L383" i="17" s="1"/>
  <c r="W382" i="17"/>
  <c r="Y382" i="17" s="1"/>
  <c r="J382" i="17"/>
  <c r="L382" i="17" s="1"/>
  <c r="W381" i="17"/>
  <c r="Y381" i="17" s="1"/>
  <c r="J381" i="17"/>
  <c r="L381" i="17" s="1"/>
  <c r="W380" i="17"/>
  <c r="Y380" i="17" s="1"/>
  <c r="J380" i="17"/>
  <c r="L380" i="17" s="1"/>
  <c r="W379" i="17"/>
  <c r="Y379" i="17" s="1"/>
  <c r="J379" i="17"/>
  <c r="L379" i="17" s="1"/>
  <c r="W378" i="17"/>
  <c r="Y378" i="17" s="1"/>
  <c r="J378" i="17"/>
  <c r="L378" i="17" s="1"/>
  <c r="W377" i="17"/>
  <c r="Y377" i="17" s="1"/>
  <c r="J377" i="17"/>
  <c r="L377" i="17" s="1"/>
  <c r="W376" i="17"/>
  <c r="Y376" i="17" s="1"/>
  <c r="J376" i="17"/>
  <c r="L376" i="17" s="1"/>
  <c r="W375" i="17"/>
  <c r="Y375" i="17" s="1"/>
  <c r="J375" i="17"/>
  <c r="L375" i="17" s="1"/>
  <c r="W374" i="17"/>
  <c r="Y374" i="17" s="1"/>
  <c r="J374" i="17"/>
  <c r="L374" i="17" s="1"/>
  <c r="W373" i="17"/>
  <c r="Y373" i="17" s="1"/>
  <c r="J373" i="17"/>
  <c r="L373" i="17" s="1"/>
  <c r="W372" i="17"/>
  <c r="Y372" i="17" s="1"/>
  <c r="J372" i="17"/>
  <c r="L372" i="17" s="1"/>
  <c r="X371" i="17"/>
  <c r="V371" i="17"/>
  <c r="U371" i="17"/>
  <c r="S371" i="17"/>
  <c r="R371" i="17"/>
  <c r="J371" i="17"/>
  <c r="L371" i="17" s="1"/>
  <c r="W370" i="17"/>
  <c r="Y370" i="17" s="1"/>
  <c r="J370" i="17"/>
  <c r="L370" i="17" s="1"/>
  <c r="W369" i="17"/>
  <c r="Y369" i="17" s="1"/>
  <c r="J369" i="17"/>
  <c r="L369" i="17" s="1"/>
  <c r="W368" i="17"/>
  <c r="Y368" i="17" s="1"/>
  <c r="J368" i="17"/>
  <c r="L368" i="17" s="1"/>
  <c r="W367" i="17"/>
  <c r="Y367" i="17" s="1"/>
  <c r="J367" i="17"/>
  <c r="L367" i="17" s="1"/>
  <c r="W366" i="17"/>
  <c r="Y366" i="17" s="1"/>
  <c r="J366" i="17"/>
  <c r="L366" i="17" s="1"/>
  <c r="W365" i="17"/>
  <c r="Y365" i="17" s="1"/>
  <c r="J365" i="17"/>
  <c r="L365" i="17" s="1"/>
  <c r="W364" i="17"/>
  <c r="Y364" i="17" s="1"/>
  <c r="J364" i="17"/>
  <c r="L364" i="17" s="1"/>
  <c r="W363" i="17"/>
  <c r="Y363" i="17" s="1"/>
  <c r="K363" i="17"/>
  <c r="H363" i="17"/>
  <c r="J363" i="17" s="1"/>
  <c r="F363" i="17"/>
  <c r="E363" i="17"/>
  <c r="W362" i="17"/>
  <c r="Y362" i="17" s="1"/>
  <c r="J362" i="17"/>
  <c r="L362" i="17" s="1"/>
  <c r="W361" i="17"/>
  <c r="Y361" i="17" s="1"/>
  <c r="J361" i="17"/>
  <c r="L361" i="17" s="1"/>
  <c r="W360" i="17"/>
  <c r="Y360" i="17" s="1"/>
  <c r="J360" i="17"/>
  <c r="L360" i="17" s="1"/>
  <c r="W359" i="17"/>
  <c r="Y359" i="17" s="1"/>
  <c r="J359" i="17"/>
  <c r="L359" i="17" s="1"/>
  <c r="W358" i="17"/>
  <c r="Y358" i="17" s="1"/>
  <c r="J358" i="17"/>
  <c r="L358" i="17" s="1"/>
  <c r="W357" i="17"/>
  <c r="Y357" i="17" s="1"/>
  <c r="J357" i="17"/>
  <c r="L357" i="17" s="1"/>
  <c r="W356" i="17"/>
  <c r="Y356" i="17" s="1"/>
  <c r="J356" i="17"/>
  <c r="L356" i="17" s="1"/>
  <c r="W355" i="17"/>
  <c r="Y355" i="17" s="1"/>
  <c r="J355" i="17"/>
  <c r="L355" i="17" s="1"/>
  <c r="X354" i="17"/>
  <c r="V354" i="17"/>
  <c r="U354" i="17"/>
  <c r="R354" i="17"/>
  <c r="J354" i="17"/>
  <c r="L354" i="17" s="1"/>
  <c r="W353" i="17"/>
  <c r="S353" i="17"/>
  <c r="J353" i="17"/>
  <c r="L353" i="17" s="1"/>
  <c r="W352" i="17"/>
  <c r="S352" i="17"/>
  <c r="Y352" i="17" s="1"/>
  <c r="J352" i="17"/>
  <c r="L352" i="17" s="1"/>
  <c r="W351" i="17"/>
  <c r="S351" i="17"/>
  <c r="J351" i="17"/>
  <c r="L351" i="17" s="1"/>
  <c r="W350" i="17"/>
  <c r="S350" i="17"/>
  <c r="Y350" i="17" s="1"/>
  <c r="J350" i="17"/>
  <c r="L350" i="17" s="1"/>
  <c r="W349" i="17"/>
  <c r="S349" i="17"/>
  <c r="Y349" i="17" s="1"/>
  <c r="J349" i="17"/>
  <c r="L349" i="17" s="1"/>
  <c r="W348" i="17"/>
  <c r="S348" i="17"/>
  <c r="J348" i="17"/>
  <c r="L348" i="17" s="1"/>
  <c r="W347" i="17"/>
  <c r="S347" i="17"/>
  <c r="J347" i="17"/>
  <c r="L347" i="17" s="1"/>
  <c r="W346" i="17"/>
  <c r="S346" i="17"/>
  <c r="Y346" i="17" s="1"/>
  <c r="J346" i="17"/>
  <c r="L346" i="17" s="1"/>
  <c r="W345" i="17"/>
  <c r="S345" i="17"/>
  <c r="J345" i="17"/>
  <c r="L345" i="17" s="1"/>
  <c r="W344" i="17"/>
  <c r="S344" i="17"/>
  <c r="Y344" i="17" s="1"/>
  <c r="J344" i="17"/>
  <c r="L344" i="17" s="1"/>
  <c r="W343" i="17"/>
  <c r="S343" i="17"/>
  <c r="J343" i="17"/>
  <c r="L343" i="17" s="1"/>
  <c r="W342" i="17"/>
  <c r="S342" i="17"/>
  <c r="Y342" i="17" s="1"/>
  <c r="J342" i="17"/>
  <c r="L342" i="17" s="1"/>
  <c r="W341" i="17"/>
  <c r="S341" i="17"/>
  <c r="Y341" i="17" s="1"/>
  <c r="J341" i="17"/>
  <c r="L341" i="17" s="1"/>
  <c r="W340" i="17"/>
  <c r="S340" i="17"/>
  <c r="J340" i="17"/>
  <c r="L340" i="17" s="1"/>
  <c r="W339" i="17"/>
  <c r="S339" i="17"/>
  <c r="J339" i="17"/>
  <c r="L339" i="17" s="1"/>
  <c r="W338" i="17"/>
  <c r="S338" i="17"/>
  <c r="Y338" i="17" s="1"/>
  <c r="J338" i="17"/>
  <c r="L338" i="17" s="1"/>
  <c r="W337" i="17"/>
  <c r="S337" i="17"/>
  <c r="J337" i="17"/>
  <c r="L337" i="17" s="1"/>
  <c r="W336" i="17"/>
  <c r="S336" i="17"/>
  <c r="Y336" i="17" s="1"/>
  <c r="J336" i="17"/>
  <c r="L336" i="17" s="1"/>
  <c r="W335" i="17"/>
  <c r="S335" i="17"/>
  <c r="K335" i="17"/>
  <c r="H335" i="17"/>
  <c r="F335" i="17"/>
  <c r="E335" i="17"/>
  <c r="W334" i="17"/>
  <c r="S334" i="17"/>
  <c r="Y334" i="17" s="1"/>
  <c r="I334" i="17"/>
  <c r="W333" i="17"/>
  <c r="S333" i="17"/>
  <c r="I333" i="17"/>
  <c r="W332" i="17"/>
  <c r="S332" i="17"/>
  <c r="I332" i="17"/>
  <c r="W331" i="17"/>
  <c r="S331" i="17"/>
  <c r="Y331" i="17" s="1"/>
  <c r="I331" i="17"/>
  <c r="X330" i="17"/>
  <c r="U330" i="17"/>
  <c r="S330" i="17"/>
  <c r="R330" i="17"/>
  <c r="I330" i="17"/>
  <c r="V329" i="17"/>
  <c r="I329" i="17"/>
  <c r="V328" i="17"/>
  <c r="I328" i="17"/>
  <c r="V327" i="17"/>
  <c r="I327" i="17"/>
  <c r="V326" i="17"/>
  <c r="I326" i="17"/>
  <c r="V325" i="17"/>
  <c r="I325" i="17"/>
  <c r="V324" i="17"/>
  <c r="I324" i="17"/>
  <c r="V323" i="17"/>
  <c r="I323" i="17"/>
  <c r="V322" i="17"/>
  <c r="I322" i="17"/>
  <c r="V321" i="17"/>
  <c r="I321" i="17"/>
  <c r="V320" i="17"/>
  <c r="I320" i="17"/>
  <c r="V319" i="17"/>
  <c r="I319" i="17"/>
  <c r="V318" i="17"/>
  <c r="I318" i="17"/>
  <c r="V317" i="17"/>
  <c r="I317" i="17"/>
  <c r="V316" i="17"/>
  <c r="I316" i="17"/>
  <c r="V315" i="17"/>
  <c r="I315" i="17"/>
  <c r="V314" i="17"/>
  <c r="I314" i="17"/>
  <c r="V313" i="17"/>
  <c r="I313" i="17"/>
  <c r="V312" i="17"/>
  <c r="I312" i="17"/>
  <c r="V311" i="17"/>
  <c r="I311" i="17"/>
  <c r="V310" i="17"/>
  <c r="I310" i="17"/>
  <c r="V309" i="17"/>
  <c r="I309" i="17"/>
  <c r="V308" i="17"/>
  <c r="I308" i="17"/>
  <c r="J308" i="17" s="1"/>
  <c r="L308" i="17" s="1"/>
  <c r="V307" i="17"/>
  <c r="K307" i="17"/>
  <c r="I307" i="17"/>
  <c r="H307" i="17"/>
  <c r="E307" i="17"/>
  <c r="X306" i="17"/>
  <c r="U306" i="17"/>
  <c r="S306" i="17"/>
  <c r="R306" i="17"/>
  <c r="J306" i="17"/>
  <c r="F306" i="17"/>
  <c r="V305" i="17"/>
  <c r="J305" i="17"/>
  <c r="F305" i="17"/>
  <c r="V304" i="17"/>
  <c r="J304" i="17"/>
  <c r="F304" i="17"/>
  <c r="V303" i="17"/>
  <c r="J303" i="17"/>
  <c r="F303" i="17"/>
  <c r="V302" i="17"/>
  <c r="J302" i="17"/>
  <c r="F302" i="17"/>
  <c r="V301" i="17"/>
  <c r="J301" i="17"/>
  <c r="F301" i="17"/>
  <c r="V300" i="17"/>
  <c r="J300" i="17"/>
  <c r="F300" i="17"/>
  <c r="V299" i="17"/>
  <c r="J299" i="17"/>
  <c r="F299" i="17"/>
  <c r="V298" i="17"/>
  <c r="J298" i="17"/>
  <c r="F298" i="17"/>
  <c r="V297" i="17"/>
  <c r="J297" i="17"/>
  <c r="F297" i="17"/>
  <c r="V296" i="17"/>
  <c r="J296" i="17"/>
  <c r="F296" i="17"/>
  <c r="V295" i="17"/>
  <c r="K295" i="17"/>
  <c r="I295" i="17"/>
  <c r="H295" i="17"/>
  <c r="F295" i="17"/>
  <c r="E295" i="17"/>
  <c r="V294" i="17"/>
  <c r="J294" i="17"/>
  <c r="L294" i="17" s="1"/>
  <c r="V293" i="17"/>
  <c r="J293" i="17"/>
  <c r="L293" i="17" s="1"/>
  <c r="V292" i="17"/>
  <c r="J292" i="17"/>
  <c r="L292" i="17" s="1"/>
  <c r="V291" i="17"/>
  <c r="J291" i="17"/>
  <c r="L291" i="17" s="1"/>
  <c r="V290" i="17"/>
  <c r="J290" i="17"/>
  <c r="L290" i="17" s="1"/>
  <c r="V289" i="17"/>
  <c r="J289" i="17"/>
  <c r="L289" i="17" s="1"/>
  <c r="X288" i="17"/>
  <c r="V288" i="17"/>
  <c r="U288" i="17"/>
  <c r="R288" i="17"/>
  <c r="J288" i="17"/>
  <c r="L288" i="17" s="1"/>
  <c r="W287" i="17"/>
  <c r="S287" i="17"/>
  <c r="J287" i="17"/>
  <c r="L287" i="17" s="1"/>
  <c r="W286" i="17"/>
  <c r="S286" i="17"/>
  <c r="Y286" i="17" s="1"/>
  <c r="J286" i="17"/>
  <c r="L286" i="17" s="1"/>
  <c r="W285" i="17"/>
  <c r="S285" i="17"/>
  <c r="J285" i="17"/>
  <c r="L285" i="17" s="1"/>
  <c r="W284" i="17"/>
  <c r="S284" i="17"/>
  <c r="J284" i="17"/>
  <c r="L284" i="17" s="1"/>
  <c r="W283" i="17"/>
  <c r="S283" i="17"/>
  <c r="Y283" i="17" s="1"/>
  <c r="J283" i="17"/>
  <c r="L283" i="17" s="1"/>
  <c r="W282" i="17"/>
  <c r="S282" i="17"/>
  <c r="J282" i="17"/>
  <c r="L282" i="17" s="1"/>
  <c r="W281" i="17"/>
  <c r="S281" i="17"/>
  <c r="J281" i="17"/>
  <c r="L281" i="17" s="1"/>
  <c r="W280" i="17"/>
  <c r="S280" i="17"/>
  <c r="J280" i="17"/>
  <c r="L280" i="17" s="1"/>
  <c r="W279" i="17"/>
  <c r="S279" i="17"/>
  <c r="J279" i="17"/>
  <c r="L279" i="17" s="1"/>
  <c r="W278" i="17"/>
  <c r="S278" i="17"/>
  <c r="Y278" i="17" s="1"/>
  <c r="J278" i="17"/>
  <c r="L278" i="17" s="1"/>
  <c r="W277" i="17"/>
  <c r="S277" i="17"/>
  <c r="K277" i="17"/>
  <c r="I277" i="17"/>
  <c r="H277" i="17"/>
  <c r="F277" i="17"/>
  <c r="W276" i="17"/>
  <c r="S276" i="17"/>
  <c r="Y276" i="17" s="1"/>
  <c r="J276" i="17"/>
  <c r="L276" i="17" s="1"/>
  <c r="W275" i="17"/>
  <c r="S275" i="17"/>
  <c r="J275" i="17"/>
  <c r="L275" i="17" s="1"/>
  <c r="W274" i="17"/>
  <c r="S274" i="17"/>
  <c r="J274" i="17"/>
  <c r="L274" i="17" s="1"/>
  <c r="W273" i="17"/>
  <c r="S273" i="17"/>
  <c r="J273" i="17"/>
  <c r="L273" i="17" s="1"/>
  <c r="W272" i="17"/>
  <c r="S272" i="17"/>
  <c r="Y272" i="17" s="1"/>
  <c r="J272" i="17"/>
  <c r="L272" i="17" s="1"/>
  <c r="W271" i="17"/>
  <c r="S271" i="17"/>
  <c r="Y271" i="17" s="1"/>
  <c r="J271" i="17"/>
  <c r="L271" i="17" s="1"/>
  <c r="W270" i="17"/>
  <c r="S270" i="17"/>
  <c r="J270" i="17"/>
  <c r="L270" i="17" s="1"/>
  <c r="W269" i="17"/>
  <c r="S269" i="17"/>
  <c r="J269" i="17"/>
  <c r="L269" i="17" s="1"/>
  <c r="W268" i="17"/>
  <c r="S268" i="17"/>
  <c r="Y268" i="17" s="1"/>
  <c r="J268" i="17"/>
  <c r="L268" i="17" s="1"/>
  <c r="W267" i="17"/>
  <c r="S267" i="17"/>
  <c r="J267" i="17"/>
  <c r="L267" i="17" s="1"/>
  <c r="W266" i="17"/>
  <c r="S266" i="17"/>
  <c r="Y266" i="17" s="1"/>
  <c r="J266" i="17"/>
  <c r="L266" i="17" s="1"/>
  <c r="W265" i="17"/>
  <c r="S265" i="17"/>
  <c r="J265" i="17"/>
  <c r="L265" i="17" s="1"/>
  <c r="W264" i="17"/>
  <c r="S264" i="17"/>
  <c r="Y264" i="17" s="1"/>
  <c r="J264" i="17"/>
  <c r="L264" i="17" s="1"/>
  <c r="W263" i="17"/>
  <c r="S263" i="17"/>
  <c r="Y263" i="17" s="1"/>
  <c r="J263" i="17"/>
  <c r="L263" i="17" s="1"/>
  <c r="W262" i="17"/>
  <c r="S262" i="17"/>
  <c r="Y262" i="17" s="1"/>
  <c r="J262" i="17"/>
  <c r="L262" i="17" s="1"/>
  <c r="W261" i="17"/>
  <c r="S261" i="17"/>
  <c r="J261" i="17"/>
  <c r="L261" i="17" s="1"/>
  <c r="W260" i="17"/>
  <c r="S260" i="17"/>
  <c r="Y260" i="17" s="1"/>
  <c r="K260" i="17"/>
  <c r="H260" i="17"/>
  <c r="F260" i="17"/>
  <c r="E260" i="17"/>
  <c r="W259" i="17"/>
  <c r="S259" i="17"/>
  <c r="Y259" i="17" s="1"/>
  <c r="I259" i="17"/>
  <c r="W258" i="17"/>
  <c r="S258" i="17"/>
  <c r="I258" i="17"/>
  <c r="W257" i="17"/>
  <c r="S257" i="17"/>
  <c r="Y257" i="17" s="1"/>
  <c r="I257" i="17"/>
  <c r="W256" i="17"/>
  <c r="S256" i="17"/>
  <c r="Y256" i="17" s="1"/>
  <c r="I256" i="17"/>
  <c r="W255" i="17"/>
  <c r="S255" i="17"/>
  <c r="Y255" i="17" s="1"/>
  <c r="I255" i="17"/>
  <c r="X254" i="17"/>
  <c r="V254" i="17"/>
  <c r="U254" i="17"/>
  <c r="R254" i="17"/>
  <c r="I254" i="17"/>
  <c r="W253" i="17"/>
  <c r="S253" i="17"/>
  <c r="Y253" i="17" s="1"/>
  <c r="I253" i="17"/>
  <c r="W252" i="17"/>
  <c r="S252" i="17"/>
  <c r="I252" i="17"/>
  <c r="W251" i="17"/>
  <c r="S251" i="17"/>
  <c r="Y251" i="17" s="1"/>
  <c r="I251" i="17"/>
  <c r="W250" i="17"/>
  <c r="S250" i="17"/>
  <c r="I250" i="17"/>
  <c r="W249" i="17"/>
  <c r="S249" i="17"/>
  <c r="I249" i="17"/>
  <c r="W248" i="17"/>
  <c r="S248" i="17"/>
  <c r="I248" i="17"/>
  <c r="W247" i="17"/>
  <c r="S247" i="17"/>
  <c r="Y247" i="17" s="1"/>
  <c r="I247" i="17"/>
  <c r="W246" i="17"/>
  <c r="S246" i="17"/>
  <c r="Y246" i="17" s="1"/>
  <c r="I246" i="17"/>
  <c r="W245" i="17"/>
  <c r="S245" i="17"/>
  <c r="Y245" i="17" s="1"/>
  <c r="I245" i="17"/>
  <c r="W244" i="17"/>
  <c r="S244" i="17"/>
  <c r="I244" i="17"/>
  <c r="W243" i="17"/>
  <c r="S243" i="17"/>
  <c r="Y243" i="17" s="1"/>
  <c r="I243" i="17"/>
  <c r="W242" i="17"/>
  <c r="S242" i="17"/>
  <c r="I242" i="17"/>
  <c r="W241" i="17"/>
  <c r="S241" i="17"/>
  <c r="K241" i="17"/>
  <c r="I241" i="17"/>
  <c r="H241" i="17"/>
  <c r="E241" i="17"/>
  <c r="W240" i="17"/>
  <c r="S240" i="17"/>
  <c r="Y240" i="17" s="1"/>
  <c r="J240" i="17"/>
  <c r="L240" i="17" s="1"/>
  <c r="W239" i="17"/>
  <c r="S239" i="17"/>
  <c r="Y239" i="17" s="1"/>
  <c r="J239" i="17"/>
  <c r="L239" i="17" s="1"/>
  <c r="W238" i="17"/>
  <c r="S238" i="17"/>
  <c r="Y238" i="17" s="1"/>
  <c r="J238" i="17"/>
  <c r="L238" i="17" s="1"/>
  <c r="W237" i="17"/>
  <c r="S237" i="17"/>
  <c r="J237" i="17"/>
  <c r="L237" i="17" s="1"/>
  <c r="W236" i="17"/>
  <c r="S236" i="17"/>
  <c r="Y236" i="17" s="1"/>
  <c r="J236" i="17"/>
  <c r="L236" i="17" s="1"/>
  <c r="W235" i="17"/>
  <c r="S235" i="17"/>
  <c r="Y235" i="17" s="1"/>
  <c r="J235" i="17"/>
  <c r="L235" i="17" s="1"/>
  <c r="W234" i="17"/>
  <c r="S234" i="17"/>
  <c r="Y234" i="17" s="1"/>
  <c r="J234" i="17"/>
  <c r="L234" i="17" s="1"/>
  <c r="W233" i="17"/>
  <c r="S233" i="17"/>
  <c r="J233" i="17"/>
  <c r="L233" i="17" s="1"/>
  <c r="W232" i="17"/>
  <c r="S232" i="17"/>
  <c r="Y232" i="17" s="1"/>
  <c r="J232" i="17"/>
  <c r="L232" i="17" s="1"/>
  <c r="W231" i="17"/>
  <c r="S231" i="17"/>
  <c r="Y231" i="17" s="1"/>
  <c r="J231" i="17"/>
  <c r="L231" i="17" s="1"/>
  <c r="W230" i="17"/>
  <c r="S230" i="17"/>
  <c r="Y230" i="17" s="1"/>
  <c r="J230" i="17"/>
  <c r="L230" i="17" s="1"/>
  <c r="W229" i="17"/>
  <c r="S229" i="17"/>
  <c r="J229" i="17"/>
  <c r="L229" i="17" s="1"/>
  <c r="W228" i="17"/>
  <c r="S228" i="17"/>
  <c r="Y228" i="17" s="1"/>
  <c r="J228" i="17"/>
  <c r="L228" i="17" s="1"/>
  <c r="W227" i="17"/>
  <c r="S227" i="17"/>
  <c r="Y227" i="17" s="1"/>
  <c r="K227" i="17"/>
  <c r="H227" i="17"/>
  <c r="F227" i="17"/>
  <c r="E227" i="17"/>
  <c r="W226" i="17"/>
  <c r="S226" i="17"/>
  <c r="I226" i="17"/>
  <c r="W225" i="17"/>
  <c r="S225" i="17"/>
  <c r="Y225" i="17" s="1"/>
  <c r="I225" i="17"/>
  <c r="W224" i="17"/>
  <c r="S224" i="17"/>
  <c r="Y224" i="17" s="1"/>
  <c r="I224" i="17"/>
  <c r="X223" i="17"/>
  <c r="U223" i="17"/>
  <c r="R223" i="17"/>
  <c r="I223" i="17"/>
  <c r="V222" i="17"/>
  <c r="S222" i="17"/>
  <c r="I222" i="17"/>
  <c r="V221" i="17"/>
  <c r="S221" i="17"/>
  <c r="I221" i="17"/>
  <c r="V220" i="17"/>
  <c r="S220" i="17"/>
  <c r="I220" i="17"/>
  <c r="V219" i="17"/>
  <c r="S219" i="17"/>
  <c r="I219" i="17"/>
  <c r="V218" i="17"/>
  <c r="S218" i="17"/>
  <c r="I218" i="17"/>
  <c r="V217" i="17"/>
  <c r="S217" i="17"/>
  <c r="I217" i="17"/>
  <c r="V216" i="17"/>
  <c r="S216" i="17"/>
  <c r="I216" i="17"/>
  <c r="V215" i="17"/>
  <c r="S215" i="17"/>
  <c r="I215" i="17"/>
  <c r="V214" i="17"/>
  <c r="S214" i="17"/>
  <c r="I214" i="17"/>
  <c r="V213" i="17"/>
  <c r="S213" i="17"/>
  <c r="I213" i="17"/>
  <c r="V212" i="17"/>
  <c r="S212" i="17"/>
  <c r="I212" i="17"/>
  <c r="V211" i="17"/>
  <c r="S211" i="17"/>
  <c r="I211" i="17"/>
  <c r="V210" i="17"/>
  <c r="S210" i="17"/>
  <c r="I210" i="17"/>
  <c r="V209" i="17"/>
  <c r="S209" i="17"/>
  <c r="I209" i="17"/>
  <c r="V208" i="17"/>
  <c r="S208" i="17"/>
  <c r="I208" i="17"/>
  <c r="V207" i="17"/>
  <c r="S207" i="17"/>
  <c r="I207" i="17"/>
  <c r="V206" i="17"/>
  <c r="S206" i="17"/>
  <c r="I206" i="17"/>
  <c r="V205" i="17"/>
  <c r="S205" i="17"/>
  <c r="I205" i="17"/>
  <c r="X204" i="17"/>
  <c r="V204" i="17"/>
  <c r="U204" i="17"/>
  <c r="R204" i="17"/>
  <c r="I204" i="17"/>
  <c r="S203" i="17"/>
  <c r="Y203" i="17" s="1"/>
  <c r="I203" i="17"/>
  <c r="S202" i="17"/>
  <c r="Y202" i="17" s="1"/>
  <c r="I202" i="17"/>
  <c r="S201" i="17"/>
  <c r="Y201" i="17" s="1"/>
  <c r="K201" i="17"/>
  <c r="H201" i="17"/>
  <c r="E201" i="17"/>
  <c r="S200" i="17"/>
  <c r="Y200" i="17" s="1"/>
  <c r="I200" i="17"/>
  <c r="J200" i="17" s="1"/>
  <c r="F200" i="17"/>
  <c r="S199" i="17"/>
  <c r="Y199" i="17" s="1"/>
  <c r="I199" i="17"/>
  <c r="J199" i="17" s="1"/>
  <c r="F199" i="17"/>
  <c r="S198" i="17"/>
  <c r="Y198" i="17" s="1"/>
  <c r="I198" i="17"/>
  <c r="J198" i="17" s="1"/>
  <c r="F198" i="17"/>
  <c r="S197" i="17"/>
  <c r="Y197" i="17" s="1"/>
  <c r="I197" i="17"/>
  <c r="J197" i="17" s="1"/>
  <c r="F197" i="17"/>
  <c r="S196" i="17"/>
  <c r="Y196" i="17" s="1"/>
  <c r="I196" i="17"/>
  <c r="J196" i="17" s="1"/>
  <c r="F196" i="17"/>
  <c r="S195" i="17"/>
  <c r="Y195" i="17" s="1"/>
  <c r="I195" i="17"/>
  <c r="J195" i="17" s="1"/>
  <c r="F195" i="17"/>
  <c r="S194" i="17"/>
  <c r="Y194" i="17" s="1"/>
  <c r="I194" i="17"/>
  <c r="J194" i="17" s="1"/>
  <c r="F194" i="17"/>
  <c r="S193" i="17"/>
  <c r="Y193" i="17" s="1"/>
  <c r="I193" i="17"/>
  <c r="J193" i="17" s="1"/>
  <c r="F193" i="17"/>
  <c r="S192" i="17"/>
  <c r="Y192" i="17" s="1"/>
  <c r="I192" i="17"/>
  <c r="J192" i="17" s="1"/>
  <c r="F192" i="17"/>
  <c r="S191" i="17"/>
  <c r="Y191" i="17" s="1"/>
  <c r="I191" i="17"/>
  <c r="J191" i="17" s="1"/>
  <c r="F191" i="17"/>
  <c r="S190" i="17"/>
  <c r="Y190" i="17" s="1"/>
  <c r="I190" i="17"/>
  <c r="J190" i="17" s="1"/>
  <c r="F190" i="17"/>
  <c r="S189" i="17"/>
  <c r="Y189" i="17" s="1"/>
  <c r="I189" i="17"/>
  <c r="J189" i="17" s="1"/>
  <c r="F189" i="17"/>
  <c r="S188" i="17"/>
  <c r="Y188" i="17" s="1"/>
  <c r="I188" i="17"/>
  <c r="J188" i="17" s="1"/>
  <c r="F188" i="17"/>
  <c r="S187" i="17"/>
  <c r="Y187" i="17" s="1"/>
  <c r="I187" i="17"/>
  <c r="J187" i="17" s="1"/>
  <c r="F187" i="17"/>
  <c r="S186" i="17"/>
  <c r="Y186" i="17" s="1"/>
  <c r="I186" i="17"/>
  <c r="J186" i="17" s="1"/>
  <c r="F186" i="17"/>
  <c r="S185" i="17"/>
  <c r="Y185" i="17" s="1"/>
  <c r="I185" i="17"/>
  <c r="J185" i="17" s="1"/>
  <c r="F185" i="17"/>
  <c r="S184" i="17"/>
  <c r="Y184" i="17" s="1"/>
  <c r="I184" i="17"/>
  <c r="J184" i="17" s="1"/>
  <c r="F184" i="17"/>
  <c r="X183" i="17"/>
  <c r="U183" i="17"/>
  <c r="R183" i="17"/>
  <c r="I183" i="17"/>
  <c r="F183" i="17"/>
  <c r="V182" i="17"/>
  <c r="K182" i="17"/>
  <c r="I182" i="17"/>
  <c r="H182" i="17"/>
  <c r="F182" i="17"/>
  <c r="E182" i="17"/>
  <c r="V181" i="17"/>
  <c r="J181" i="17"/>
  <c r="L181" i="17" s="1"/>
  <c r="V180" i="17"/>
  <c r="J180" i="17"/>
  <c r="L180" i="17" s="1"/>
  <c r="V179" i="17"/>
  <c r="J179" i="17"/>
  <c r="L179" i="17" s="1"/>
  <c r="V178" i="17"/>
  <c r="J178" i="17"/>
  <c r="L178" i="17" s="1"/>
  <c r="V177" i="17"/>
  <c r="J177" i="17"/>
  <c r="L177" i="17" s="1"/>
  <c r="V176" i="17"/>
  <c r="J176" i="17"/>
  <c r="L176" i="17" s="1"/>
  <c r="V175" i="17"/>
  <c r="J175" i="17"/>
  <c r="L175" i="17" s="1"/>
  <c r="V174" i="17"/>
  <c r="J174" i="17"/>
  <c r="L174" i="17" s="1"/>
  <c r="V173" i="17"/>
  <c r="J173" i="17"/>
  <c r="L173" i="17" s="1"/>
  <c r="V172" i="17"/>
  <c r="J172" i="17"/>
  <c r="L172" i="17" s="1"/>
  <c r="V171" i="17"/>
  <c r="J171" i="17"/>
  <c r="L171" i="17" s="1"/>
  <c r="V170" i="17"/>
  <c r="J170" i="17"/>
  <c r="L170" i="17" s="1"/>
  <c r="V169" i="17"/>
  <c r="J169" i="17"/>
  <c r="L169" i="17" s="1"/>
  <c r="V168" i="17"/>
  <c r="J168" i="17"/>
  <c r="L168" i="17" s="1"/>
  <c r="V167" i="17"/>
  <c r="J167" i="17"/>
  <c r="L167" i="17" s="1"/>
  <c r="V166" i="17"/>
  <c r="J166" i="17"/>
  <c r="L166" i="17" s="1"/>
  <c r="V165" i="17"/>
  <c r="J165" i="17"/>
  <c r="L165" i="17" s="1"/>
  <c r="V164" i="17"/>
  <c r="J164" i="17"/>
  <c r="L164" i="17" s="1"/>
  <c r="V163" i="17"/>
  <c r="J163" i="17"/>
  <c r="L163" i="17" s="1"/>
  <c r="V162" i="17"/>
  <c r="J162" i="17"/>
  <c r="L162" i="17" s="1"/>
  <c r="V161" i="17"/>
  <c r="J161" i="17"/>
  <c r="L161" i="17" s="1"/>
  <c r="V160" i="17"/>
  <c r="J160" i="17"/>
  <c r="L160" i="17" s="1"/>
  <c r="V159" i="17"/>
  <c r="J159" i="17"/>
  <c r="L159" i="17" s="1"/>
  <c r="V158" i="17"/>
  <c r="J158" i="17"/>
  <c r="L158" i="17" s="1"/>
  <c r="X157" i="17"/>
  <c r="V157" i="17"/>
  <c r="U157" i="17"/>
  <c r="R157" i="17"/>
  <c r="J157" i="17"/>
  <c r="L157" i="17" s="1"/>
  <c r="S156" i="17"/>
  <c r="Y156" i="17" s="1"/>
  <c r="J156" i="17"/>
  <c r="L156" i="17" s="1"/>
  <c r="S155" i="17"/>
  <c r="Y155" i="17" s="1"/>
  <c r="J155" i="17"/>
  <c r="L155" i="17" s="1"/>
  <c r="S154" i="17"/>
  <c r="Y154" i="17" s="1"/>
  <c r="K154" i="17"/>
  <c r="H154" i="17"/>
  <c r="E154" i="17"/>
  <c r="S153" i="17"/>
  <c r="Y153" i="17" s="1"/>
  <c r="I153" i="17"/>
  <c r="J153" i="17" s="1"/>
  <c r="F153" i="17"/>
  <c r="S152" i="17"/>
  <c r="Y152" i="17" s="1"/>
  <c r="I152" i="17"/>
  <c r="J152" i="17" s="1"/>
  <c r="F152" i="17"/>
  <c r="S151" i="17"/>
  <c r="Y151" i="17" s="1"/>
  <c r="I151" i="17"/>
  <c r="J151" i="17" s="1"/>
  <c r="F151" i="17"/>
  <c r="S150" i="17"/>
  <c r="Y150" i="17" s="1"/>
  <c r="I150" i="17"/>
  <c r="J150" i="17" s="1"/>
  <c r="F150" i="17"/>
  <c r="S149" i="17"/>
  <c r="Y149" i="17" s="1"/>
  <c r="I149" i="17"/>
  <c r="J149" i="17" s="1"/>
  <c r="F149" i="17"/>
  <c r="S148" i="17"/>
  <c r="Y148" i="17" s="1"/>
  <c r="I148" i="17"/>
  <c r="J148" i="17" s="1"/>
  <c r="F148" i="17"/>
  <c r="S147" i="17"/>
  <c r="Y147" i="17" s="1"/>
  <c r="I147" i="17"/>
  <c r="J147" i="17" s="1"/>
  <c r="F147" i="17"/>
  <c r="S146" i="17"/>
  <c r="Y146" i="17" s="1"/>
  <c r="I146" i="17"/>
  <c r="J146" i="17" s="1"/>
  <c r="F146" i="17"/>
  <c r="S145" i="17"/>
  <c r="Y145" i="17" s="1"/>
  <c r="I145" i="17"/>
  <c r="J145" i="17" s="1"/>
  <c r="F145" i="17"/>
  <c r="S144" i="17"/>
  <c r="Y144" i="17" s="1"/>
  <c r="I144" i="17"/>
  <c r="J144" i="17" s="1"/>
  <c r="F144" i="17"/>
  <c r="X143" i="17"/>
  <c r="V143" i="17"/>
  <c r="U143" i="17"/>
  <c r="S143" i="17"/>
  <c r="R143" i="17"/>
  <c r="I143" i="17"/>
  <c r="J143" i="17" s="1"/>
  <c r="F143" i="17"/>
  <c r="I142" i="17"/>
  <c r="J142" i="17" s="1"/>
  <c r="F142" i="17"/>
  <c r="I141" i="17"/>
  <c r="J141" i="17" s="1"/>
  <c r="F141" i="17"/>
  <c r="I140" i="17"/>
  <c r="J140" i="17" s="1"/>
  <c r="F140" i="17"/>
  <c r="I139" i="17"/>
  <c r="J139" i="17" s="1"/>
  <c r="F139" i="17"/>
  <c r="I138" i="17"/>
  <c r="J138" i="17" s="1"/>
  <c r="F138" i="17"/>
  <c r="I137" i="17"/>
  <c r="J137" i="17" s="1"/>
  <c r="F137" i="17"/>
  <c r="I136" i="17"/>
  <c r="J136" i="17" s="1"/>
  <c r="F136" i="17"/>
  <c r="I135" i="17"/>
  <c r="J135" i="17" s="1"/>
  <c r="F135" i="17"/>
  <c r="I134" i="17"/>
  <c r="J134" i="17" s="1"/>
  <c r="F134" i="17"/>
  <c r="I133" i="17"/>
  <c r="J133" i="17" s="1"/>
  <c r="F133" i="17"/>
  <c r="I132" i="17"/>
  <c r="J132" i="17" s="1"/>
  <c r="F132" i="17"/>
  <c r="I131" i="17"/>
  <c r="J131" i="17" s="1"/>
  <c r="F131" i="17"/>
  <c r="K130" i="17"/>
  <c r="H130" i="17"/>
  <c r="F130" i="17"/>
  <c r="E130" i="17"/>
  <c r="I129" i="17"/>
  <c r="I128" i="17"/>
  <c r="I127" i="17"/>
  <c r="I126" i="17"/>
  <c r="I125" i="17"/>
  <c r="I124" i="17"/>
  <c r="I123" i="17"/>
  <c r="J123" i="17" s="1"/>
  <c r="L123" i="17" s="1"/>
  <c r="X122" i="17"/>
  <c r="U122" i="17"/>
  <c r="S122" i="17"/>
  <c r="R122" i="17"/>
  <c r="I122" i="17"/>
  <c r="V121" i="17"/>
  <c r="K121" i="17"/>
  <c r="I121" i="17"/>
  <c r="H121" i="17"/>
  <c r="F121" i="17"/>
  <c r="E121" i="17"/>
  <c r="V120" i="17"/>
  <c r="J120" i="17"/>
  <c r="L120" i="17" s="1"/>
  <c r="V119" i="17"/>
  <c r="J119" i="17"/>
  <c r="L119" i="17" s="1"/>
  <c r="V118" i="17"/>
  <c r="J118" i="17"/>
  <c r="L118" i="17" s="1"/>
  <c r="V117" i="17"/>
  <c r="J117" i="17"/>
  <c r="L117" i="17" s="1"/>
  <c r="V116" i="17"/>
  <c r="J116" i="17"/>
  <c r="L116" i="17" s="1"/>
  <c r="V115" i="17"/>
  <c r="J115" i="17"/>
  <c r="L115" i="17" s="1"/>
  <c r="V114" i="17"/>
  <c r="J114" i="17"/>
  <c r="L114" i="17" s="1"/>
  <c r="V113" i="17"/>
  <c r="J113" i="17"/>
  <c r="L113" i="17" s="1"/>
  <c r="V112" i="17"/>
  <c r="J112" i="17"/>
  <c r="L112" i="17" s="1"/>
  <c r="V111" i="17"/>
  <c r="J111" i="17"/>
  <c r="L111" i="17" s="1"/>
  <c r="V110" i="17"/>
  <c r="J110" i="17"/>
  <c r="L110" i="17" s="1"/>
  <c r="V109" i="17"/>
  <c r="J109" i="17"/>
  <c r="L109" i="17" s="1"/>
  <c r="V108" i="17"/>
  <c r="J108" i="17"/>
  <c r="L108" i="17" s="1"/>
  <c r="V107" i="17"/>
  <c r="J107" i="17"/>
  <c r="L107" i="17" s="1"/>
  <c r="V106" i="17"/>
  <c r="J106" i="17"/>
  <c r="L106" i="17" s="1"/>
  <c r="X105" i="17"/>
  <c r="U105" i="17"/>
  <c r="R105" i="17"/>
  <c r="J105" i="17"/>
  <c r="L105" i="17" s="1"/>
  <c r="V104" i="17"/>
  <c r="S104" i="17"/>
  <c r="J104" i="17"/>
  <c r="L104" i="17" s="1"/>
  <c r="V103" i="17"/>
  <c r="S103" i="17"/>
  <c r="J103" i="17"/>
  <c r="L103" i="17" s="1"/>
  <c r="V102" i="17"/>
  <c r="S102" i="17"/>
  <c r="J102" i="17"/>
  <c r="L102" i="17" s="1"/>
  <c r="V101" i="17"/>
  <c r="S101" i="17"/>
  <c r="J101" i="17"/>
  <c r="L101" i="17" s="1"/>
  <c r="V100" i="17"/>
  <c r="S100" i="17"/>
  <c r="K100" i="17"/>
  <c r="I100" i="17"/>
  <c r="H100" i="17"/>
  <c r="F100" i="17"/>
  <c r="V99" i="17"/>
  <c r="S99" i="17"/>
  <c r="J99" i="17"/>
  <c r="L99" i="17" s="1"/>
  <c r="V98" i="17"/>
  <c r="S98" i="17"/>
  <c r="J98" i="17"/>
  <c r="L98" i="17" s="1"/>
  <c r="V97" i="17"/>
  <c r="S97" i="17"/>
  <c r="J97" i="17"/>
  <c r="L97" i="17" s="1"/>
  <c r="V96" i="17"/>
  <c r="S96" i="17"/>
  <c r="J96" i="17"/>
  <c r="L96" i="17" s="1"/>
  <c r="V95" i="17"/>
  <c r="S95" i="17"/>
  <c r="J95" i="17"/>
  <c r="L95" i="17" s="1"/>
  <c r="V94" i="17"/>
  <c r="S94" i="17"/>
  <c r="J94" i="17"/>
  <c r="L94" i="17" s="1"/>
  <c r="V93" i="17"/>
  <c r="S93" i="17"/>
  <c r="J93" i="17"/>
  <c r="L93" i="17" s="1"/>
  <c r="V92" i="17"/>
  <c r="S92" i="17"/>
  <c r="J92" i="17"/>
  <c r="L92" i="17" s="1"/>
  <c r="V91" i="17"/>
  <c r="S91" i="17"/>
  <c r="J91" i="17"/>
  <c r="L91" i="17" s="1"/>
  <c r="V90" i="17"/>
  <c r="S90" i="17"/>
  <c r="J90" i="17"/>
  <c r="L90" i="17" s="1"/>
  <c r="V89" i="17"/>
  <c r="S89" i="17"/>
  <c r="J89" i="17"/>
  <c r="L89" i="17" s="1"/>
  <c r="V88" i="17"/>
  <c r="S88" i="17"/>
  <c r="J88" i="17"/>
  <c r="L88" i="17" s="1"/>
  <c r="V87" i="17"/>
  <c r="S87" i="17"/>
  <c r="J87" i="17"/>
  <c r="L87" i="17" s="1"/>
  <c r="V86" i="17"/>
  <c r="S86" i="17"/>
  <c r="J86" i="17"/>
  <c r="L86" i="17" s="1"/>
  <c r="V85" i="17"/>
  <c r="S85" i="17"/>
  <c r="J85" i="17"/>
  <c r="L85" i="17" s="1"/>
  <c r="V84" i="17"/>
  <c r="S84" i="17"/>
  <c r="J84" i="17"/>
  <c r="L84" i="17" s="1"/>
  <c r="X83" i="17"/>
  <c r="U83" i="17"/>
  <c r="R83" i="17"/>
  <c r="J83" i="17"/>
  <c r="L83" i="17" s="1"/>
  <c r="V82" i="17"/>
  <c r="J82" i="17"/>
  <c r="L82" i="17" s="1"/>
  <c r="V81" i="17"/>
  <c r="J81" i="17"/>
  <c r="L81" i="17" s="1"/>
  <c r="V80" i="17"/>
  <c r="J80" i="17"/>
  <c r="L80" i="17" s="1"/>
  <c r="V79" i="17"/>
  <c r="J79" i="17"/>
  <c r="L79" i="17" s="1"/>
  <c r="V78" i="17"/>
  <c r="K78" i="17"/>
  <c r="H78" i="17"/>
  <c r="F78" i="17"/>
  <c r="E78" i="17"/>
  <c r="V77" i="17"/>
  <c r="I77" i="17"/>
  <c r="V76" i="17"/>
  <c r="I76" i="17"/>
  <c r="V75" i="17"/>
  <c r="I75" i="17"/>
  <c r="V74" i="17"/>
  <c r="I74" i="17"/>
  <c r="V73" i="17"/>
  <c r="I73" i="17"/>
  <c r="V72" i="17"/>
  <c r="I72" i="17"/>
  <c r="V71" i="17"/>
  <c r="I71" i="17"/>
  <c r="V70" i="17"/>
  <c r="I70" i="17"/>
  <c r="V69" i="17"/>
  <c r="I69" i="17"/>
  <c r="V68" i="17"/>
  <c r="I68" i="17"/>
  <c r="V67" i="17"/>
  <c r="I67" i="17"/>
  <c r="V66" i="17"/>
  <c r="I66" i="17"/>
  <c r="V65" i="17"/>
  <c r="I65" i="17"/>
  <c r="V64" i="17"/>
  <c r="I64" i="17"/>
  <c r="V63" i="17"/>
  <c r="I63" i="17"/>
  <c r="V62" i="17"/>
  <c r="I62" i="17"/>
  <c r="X61" i="17"/>
  <c r="V61" i="17"/>
  <c r="U61" i="17"/>
  <c r="S61" i="17"/>
  <c r="R61" i="17"/>
  <c r="I61" i="17"/>
  <c r="I60" i="17"/>
  <c r="I59" i="17"/>
  <c r="I58" i="17"/>
  <c r="I57" i="17"/>
  <c r="I56" i="17"/>
  <c r="I55" i="17"/>
  <c r="I54" i="17"/>
  <c r="I53" i="17"/>
  <c r="I52" i="17"/>
  <c r="I51" i="17"/>
  <c r="I50" i="17"/>
  <c r="I49" i="17"/>
  <c r="I48" i="17"/>
  <c r="I47" i="17"/>
  <c r="K46" i="17"/>
  <c r="I46" i="17"/>
  <c r="H46" i="17"/>
  <c r="F46" i="17"/>
  <c r="J45" i="17"/>
  <c r="L45" i="17" s="1"/>
  <c r="J44" i="17"/>
  <c r="L44" i="17" s="1"/>
  <c r="J43" i="17"/>
  <c r="L43" i="17" s="1"/>
  <c r="J42" i="17"/>
  <c r="L42" i="17" s="1"/>
  <c r="J41" i="17"/>
  <c r="L41" i="17" s="1"/>
  <c r="J40" i="17"/>
  <c r="L40" i="17" s="1"/>
  <c r="J39" i="17"/>
  <c r="L39" i="17" s="1"/>
  <c r="J38" i="17"/>
  <c r="L38" i="17" s="1"/>
  <c r="J37" i="17"/>
  <c r="L37" i="17" s="1"/>
  <c r="J36" i="17"/>
  <c r="L36" i="17" s="1"/>
  <c r="J35" i="17"/>
  <c r="L35" i="17" s="1"/>
  <c r="J34" i="17"/>
  <c r="L34" i="17" s="1"/>
  <c r="J33" i="17"/>
  <c r="L33" i="17" s="1"/>
  <c r="J32" i="17"/>
  <c r="L32" i="17" s="1"/>
  <c r="J31" i="17"/>
  <c r="L31" i="17" s="1"/>
  <c r="J30" i="17"/>
  <c r="L30" i="17" s="1"/>
  <c r="J29" i="17"/>
  <c r="L29" i="17" s="1"/>
  <c r="J28" i="17"/>
  <c r="L28" i="17" s="1"/>
  <c r="J27" i="17"/>
  <c r="L27" i="17" s="1"/>
  <c r="J26" i="17"/>
  <c r="L26" i="17" s="1"/>
  <c r="S25" i="17"/>
  <c r="Y25" i="17" s="1"/>
  <c r="J25" i="17"/>
  <c r="L25" i="17" s="1"/>
  <c r="S24" i="17"/>
  <c r="Y24" i="17" s="1"/>
  <c r="K24" i="17"/>
  <c r="H24" i="17"/>
  <c r="F24" i="17"/>
  <c r="E24" i="17"/>
  <c r="S23" i="17"/>
  <c r="Y23" i="17" s="1"/>
  <c r="I23" i="17"/>
  <c r="S22" i="17"/>
  <c r="Y22" i="17" s="1"/>
  <c r="I22" i="17"/>
  <c r="S21" i="17"/>
  <c r="Y21" i="17" s="1"/>
  <c r="I21" i="17"/>
  <c r="S20" i="17"/>
  <c r="Y20" i="17" s="1"/>
  <c r="I20" i="17"/>
  <c r="S19" i="17"/>
  <c r="Y19" i="17" s="1"/>
  <c r="I19" i="17"/>
  <c r="S18" i="17"/>
  <c r="Y18" i="17" s="1"/>
  <c r="I18" i="17"/>
  <c r="S17" i="17"/>
  <c r="Y17" i="17" s="1"/>
  <c r="I17" i="17"/>
  <c r="S16" i="17"/>
  <c r="Y16" i="17" s="1"/>
  <c r="I16" i="17"/>
  <c r="S15" i="17"/>
  <c r="Y15" i="17" s="1"/>
  <c r="I15" i="17"/>
  <c r="S14" i="17"/>
  <c r="Y14" i="17" s="1"/>
  <c r="I14" i="17"/>
  <c r="S13" i="17"/>
  <c r="Y13" i="17" s="1"/>
  <c r="I13" i="17"/>
  <c r="S12" i="17"/>
  <c r="Y12" i="17" s="1"/>
  <c r="I12" i="17"/>
  <c r="S11" i="17"/>
  <c r="Y11" i="17" s="1"/>
  <c r="I11" i="17"/>
  <c r="S10" i="17"/>
  <c r="Y10" i="17" s="1"/>
  <c r="I10" i="17"/>
  <c r="S9" i="17"/>
  <c r="Y9" i="17" s="1"/>
  <c r="I9" i="17"/>
  <c r="S8" i="17"/>
  <c r="Y8" i="17" s="1"/>
  <c r="I8" i="17"/>
  <c r="S7" i="17"/>
  <c r="Y7" i="17" s="1"/>
  <c r="I7" i="17"/>
  <c r="Y94" i="17" l="1"/>
  <c r="Y101" i="17"/>
  <c r="Y270" i="17"/>
  <c r="Y277" i="17"/>
  <c r="Y285" i="17"/>
  <c r="Y333" i="17"/>
  <c r="Y340" i="17"/>
  <c r="Y348" i="17"/>
  <c r="Y97" i="17"/>
  <c r="L134" i="17"/>
  <c r="L138" i="17"/>
  <c r="L142" i="17"/>
  <c r="L149" i="17"/>
  <c r="Y213" i="17"/>
  <c r="Y226" i="17"/>
  <c r="Y233" i="17"/>
  <c r="Y248" i="17"/>
  <c r="Y258" i="17"/>
  <c r="Y265" i="17"/>
  <c r="Y273" i="17"/>
  <c r="Y280" i="17"/>
  <c r="Y335" i="17"/>
  <c r="Y343" i="17"/>
  <c r="Y351" i="17"/>
  <c r="Y90" i="17"/>
  <c r="Y241" i="17"/>
  <c r="Y249" i="17"/>
  <c r="Y274" i="17"/>
  <c r="Y281" i="17"/>
  <c r="Y143" i="17"/>
  <c r="Y183" i="17"/>
  <c r="Y229" i="17"/>
  <c r="Y237" i="17"/>
  <c r="Y244" i="17"/>
  <c r="Y252" i="17"/>
  <c r="Y261" i="17"/>
  <c r="Y269" i="17"/>
  <c r="Y284" i="17"/>
  <c r="Y332" i="17"/>
  <c r="Y339" i="17"/>
  <c r="Y347" i="17"/>
  <c r="Y219" i="17"/>
  <c r="Y279" i="17"/>
  <c r="Y287" i="17"/>
  <c r="Y371" i="17"/>
  <c r="Y242" i="17"/>
  <c r="Y250" i="17"/>
  <c r="Y267" i="17"/>
  <c r="Y275" i="17"/>
  <c r="Y282" i="17"/>
  <c r="Y337" i="17"/>
  <c r="Y345" i="17"/>
  <c r="Y353" i="17"/>
  <c r="L404" i="17"/>
  <c r="L190" i="17"/>
  <c r="L198" i="17"/>
  <c r="L297" i="17"/>
  <c r="L305" i="17"/>
  <c r="L390" i="17"/>
  <c r="L398" i="17"/>
  <c r="L410" i="17"/>
  <c r="L388" i="17"/>
  <c r="L392" i="17"/>
  <c r="L400" i="17"/>
  <c r="L131" i="17"/>
  <c r="L135" i="17"/>
  <c r="L139" i="17"/>
  <c r="L143" i="17"/>
  <c r="L147" i="17"/>
  <c r="L185" i="17"/>
  <c r="L193" i="17"/>
  <c r="L300" i="17"/>
  <c r="L395" i="17"/>
  <c r="L403" i="17"/>
  <c r="L408" i="17"/>
  <c r="L133" i="17"/>
  <c r="L137" i="17"/>
  <c r="L141" i="17"/>
  <c r="L151" i="17"/>
  <c r="L189" i="17"/>
  <c r="L197" i="17"/>
  <c r="L296" i="17"/>
  <c r="L304" i="17"/>
  <c r="L391" i="17"/>
  <c r="L399" i="17"/>
  <c r="L411" i="17"/>
  <c r="L153" i="17"/>
  <c r="L363" i="17"/>
  <c r="L184" i="17"/>
  <c r="L192" i="17"/>
  <c r="L200" i="17"/>
  <c r="L299" i="17"/>
  <c r="L397" i="17"/>
  <c r="L409" i="17"/>
  <c r="L146" i="17"/>
  <c r="L187" i="17"/>
  <c r="L195" i="17"/>
  <c r="L302" i="17"/>
  <c r="L394" i="17"/>
  <c r="L402" i="17"/>
  <c r="L406" i="17"/>
  <c r="L144" i="17"/>
  <c r="L152" i="17"/>
  <c r="L150" i="17"/>
  <c r="L188" i="17"/>
  <c r="L196" i="17"/>
  <c r="L303" i="17"/>
  <c r="L407" i="17"/>
  <c r="L132" i="17"/>
  <c r="L136" i="17"/>
  <c r="L140" i="17"/>
  <c r="L145" i="17"/>
  <c r="L191" i="17"/>
  <c r="L199" i="17"/>
  <c r="L298" i="17"/>
  <c r="L306" i="17"/>
  <c r="L148" i="17"/>
  <c r="L186" i="17"/>
  <c r="L194" i="17"/>
  <c r="L301" i="17"/>
  <c r="L387" i="17"/>
  <c r="L389" i="17"/>
  <c r="L393" i="17"/>
  <c r="L401" i="17"/>
  <c r="L405" i="17"/>
  <c r="L412" i="17"/>
  <c r="J53" i="17"/>
  <c r="L53" i="17" s="1"/>
  <c r="J67" i="17"/>
  <c r="L67" i="17" s="1"/>
  <c r="J75" i="17"/>
  <c r="L75" i="17" s="1"/>
  <c r="J10" i="17"/>
  <c r="L10" i="17" s="1"/>
  <c r="J14" i="17"/>
  <c r="L14" i="17" s="1"/>
  <c r="J18" i="17"/>
  <c r="L18" i="17" s="1"/>
  <c r="J22" i="17"/>
  <c r="L22" i="17" s="1"/>
  <c r="J126" i="17"/>
  <c r="L126" i="17" s="1"/>
  <c r="J211" i="17"/>
  <c r="L211" i="17" s="1"/>
  <c r="J219" i="17"/>
  <c r="L219" i="17" s="1"/>
  <c r="J224" i="17"/>
  <c r="L224" i="17" s="1"/>
  <c r="J246" i="17"/>
  <c r="L246" i="17" s="1"/>
  <c r="J254" i="17"/>
  <c r="L254" i="17" s="1"/>
  <c r="J256" i="17"/>
  <c r="L256" i="17" s="1"/>
  <c r="J312" i="17"/>
  <c r="L312" i="17" s="1"/>
  <c r="J316" i="17"/>
  <c r="L316" i="17" s="1"/>
  <c r="J320" i="17"/>
  <c r="L320" i="17" s="1"/>
  <c r="J324" i="17"/>
  <c r="L324" i="17" s="1"/>
  <c r="J328" i="17"/>
  <c r="L328" i="17" s="1"/>
  <c r="J331" i="17"/>
  <c r="L331" i="17" s="1"/>
  <c r="J214" i="17"/>
  <c r="L214" i="17" s="1"/>
  <c r="J222" i="17"/>
  <c r="L222" i="17" s="1"/>
  <c r="J249" i="17"/>
  <c r="L249" i="17" s="1"/>
  <c r="J259" i="17"/>
  <c r="L259" i="17" s="1"/>
  <c r="J11" i="17"/>
  <c r="L11" i="17" s="1"/>
  <c r="J19" i="17"/>
  <c r="L19" i="17" s="1"/>
  <c r="J209" i="17"/>
  <c r="L209" i="17" s="1"/>
  <c r="J217" i="17"/>
  <c r="L217" i="17" s="1"/>
  <c r="J244" i="17"/>
  <c r="L244" i="17" s="1"/>
  <c r="J252" i="17"/>
  <c r="L252" i="17" s="1"/>
  <c r="J309" i="17"/>
  <c r="L309" i="17" s="1"/>
  <c r="J313" i="17"/>
  <c r="L313" i="17" s="1"/>
  <c r="J317" i="17"/>
  <c r="L317" i="17" s="1"/>
  <c r="J321" i="17"/>
  <c r="L321" i="17" s="1"/>
  <c r="J325" i="17"/>
  <c r="L325" i="17" s="1"/>
  <c r="J329" i="17"/>
  <c r="L329" i="17" s="1"/>
  <c r="J334" i="17"/>
  <c r="L334" i="17" s="1"/>
  <c r="J57" i="17"/>
  <c r="L57" i="17" s="1"/>
  <c r="J204" i="17"/>
  <c r="L204" i="17" s="1"/>
  <c r="J58" i="17"/>
  <c r="L58" i="17" s="1"/>
  <c r="J51" i="17"/>
  <c r="L51" i="17" s="1"/>
  <c r="J59" i="17"/>
  <c r="L59" i="17" s="1"/>
  <c r="J70" i="17"/>
  <c r="L70" i="17" s="1"/>
  <c r="J129" i="17"/>
  <c r="L129" i="17" s="1"/>
  <c r="J212" i="17"/>
  <c r="L212" i="17" s="1"/>
  <c r="J220" i="17"/>
  <c r="L220" i="17" s="1"/>
  <c r="J225" i="17"/>
  <c r="L225" i="17" s="1"/>
  <c r="J247" i="17"/>
  <c r="L247" i="17" s="1"/>
  <c r="J257" i="17"/>
  <c r="L257" i="17" s="1"/>
  <c r="J127" i="17"/>
  <c r="L127" i="17" s="1"/>
  <c r="J206" i="17"/>
  <c r="L206" i="17" s="1"/>
  <c r="J7" i="17"/>
  <c r="L7" i="17" s="1"/>
  <c r="J15" i="17"/>
  <c r="L15" i="17" s="1"/>
  <c r="J23" i="17"/>
  <c r="L23" i="17" s="1"/>
  <c r="J50" i="17"/>
  <c r="L50" i="17" s="1"/>
  <c r="J128" i="17"/>
  <c r="L128" i="17" s="1"/>
  <c r="J8" i="17"/>
  <c r="L8" i="17" s="1"/>
  <c r="J12" i="17"/>
  <c r="L12" i="17" s="1"/>
  <c r="J16" i="17"/>
  <c r="L16" i="17" s="1"/>
  <c r="J20" i="17"/>
  <c r="L20" i="17" s="1"/>
  <c r="J52" i="17"/>
  <c r="L52" i="17" s="1"/>
  <c r="J207" i="17"/>
  <c r="L207" i="17" s="1"/>
  <c r="J215" i="17"/>
  <c r="L215" i="17" s="1"/>
  <c r="J223" i="17"/>
  <c r="L223" i="17" s="1"/>
  <c r="J242" i="17"/>
  <c r="L242" i="17" s="1"/>
  <c r="J250" i="17"/>
  <c r="L250" i="17" s="1"/>
  <c r="J310" i="17"/>
  <c r="L310" i="17" s="1"/>
  <c r="J314" i="17"/>
  <c r="L314" i="17" s="1"/>
  <c r="J318" i="17"/>
  <c r="L318" i="17" s="1"/>
  <c r="J322" i="17"/>
  <c r="L322" i="17" s="1"/>
  <c r="J326" i="17"/>
  <c r="L326" i="17" s="1"/>
  <c r="J330" i="17"/>
  <c r="L330" i="17" s="1"/>
  <c r="J332" i="17"/>
  <c r="L332" i="17" s="1"/>
  <c r="J65" i="17"/>
  <c r="L65" i="17" s="1"/>
  <c r="J63" i="17"/>
  <c r="L63" i="17" s="1"/>
  <c r="J71" i="17"/>
  <c r="L71" i="17" s="1"/>
  <c r="J210" i="17"/>
  <c r="L210" i="17" s="1"/>
  <c r="J245" i="17"/>
  <c r="L245" i="17" s="1"/>
  <c r="J253" i="17"/>
  <c r="L253" i="17" s="1"/>
  <c r="J13" i="17"/>
  <c r="L13" i="17" s="1"/>
  <c r="J17" i="17"/>
  <c r="L17" i="17" s="1"/>
  <c r="J21" i="17"/>
  <c r="L21" i="17" s="1"/>
  <c r="J54" i="17"/>
  <c r="L54" i="17" s="1"/>
  <c r="J124" i="17"/>
  <c r="L124" i="17" s="1"/>
  <c r="J205" i="17"/>
  <c r="L205" i="17" s="1"/>
  <c r="J213" i="17"/>
  <c r="L213" i="17" s="1"/>
  <c r="J221" i="17"/>
  <c r="L221" i="17" s="1"/>
  <c r="J226" i="17"/>
  <c r="L226" i="17" s="1"/>
  <c r="J248" i="17"/>
  <c r="L248" i="17" s="1"/>
  <c r="J258" i="17"/>
  <c r="L258" i="17" s="1"/>
  <c r="J311" i="17"/>
  <c r="L311" i="17" s="1"/>
  <c r="J315" i="17"/>
  <c r="L315" i="17" s="1"/>
  <c r="J319" i="17"/>
  <c r="L319" i="17" s="1"/>
  <c r="J323" i="17"/>
  <c r="L323" i="17" s="1"/>
  <c r="J327" i="17"/>
  <c r="L327" i="17" s="1"/>
  <c r="J61" i="17"/>
  <c r="L61" i="17" s="1"/>
  <c r="J218" i="17"/>
  <c r="L218" i="17" s="1"/>
  <c r="J255" i="17"/>
  <c r="L255" i="17" s="1"/>
  <c r="J47" i="17"/>
  <c r="L47" i="17" s="1"/>
  <c r="J64" i="17"/>
  <c r="L64" i="17" s="1"/>
  <c r="J68" i="17"/>
  <c r="L68" i="17" s="1"/>
  <c r="J72" i="17"/>
  <c r="L72" i="17" s="1"/>
  <c r="J76" i="17"/>
  <c r="L76" i="17" s="1"/>
  <c r="J122" i="17"/>
  <c r="L122" i="17" s="1"/>
  <c r="J125" i="17"/>
  <c r="L125" i="17" s="1"/>
  <c r="J203" i="17"/>
  <c r="L203" i="17" s="1"/>
  <c r="J208" i="17"/>
  <c r="L208" i="17" s="1"/>
  <c r="J216" i="17"/>
  <c r="L216" i="17" s="1"/>
  <c r="J243" i="17"/>
  <c r="L243" i="17" s="1"/>
  <c r="J251" i="17"/>
  <c r="L251" i="17" s="1"/>
  <c r="J333" i="17"/>
  <c r="L333" i="17" s="1"/>
  <c r="W411" i="17"/>
  <c r="Y411" i="17" s="1"/>
  <c r="W308" i="17"/>
  <c r="Y308" i="17" s="1"/>
  <c r="W309" i="17"/>
  <c r="Y309" i="17" s="1"/>
  <c r="W313" i="17"/>
  <c r="Y313" i="17" s="1"/>
  <c r="W316" i="17"/>
  <c r="Y316" i="17" s="1"/>
  <c r="W320" i="17"/>
  <c r="Y320" i="17" s="1"/>
  <c r="W324" i="17"/>
  <c r="Y324" i="17" s="1"/>
  <c r="W317" i="17"/>
  <c r="Y317" i="17" s="1"/>
  <c r="W321" i="17"/>
  <c r="Y321" i="17" s="1"/>
  <c r="W325" i="17"/>
  <c r="Y325" i="17" s="1"/>
  <c r="W329" i="17"/>
  <c r="Y329" i="17" s="1"/>
  <c r="W307" i="17"/>
  <c r="Y307" i="17" s="1"/>
  <c r="W311" i="17"/>
  <c r="Y311" i="17" s="1"/>
  <c r="W315" i="17"/>
  <c r="Y315" i="17" s="1"/>
  <c r="W319" i="17"/>
  <c r="Y319" i="17" s="1"/>
  <c r="W323" i="17"/>
  <c r="Y323" i="17" s="1"/>
  <c r="W327" i="17"/>
  <c r="Y327" i="17" s="1"/>
  <c r="W291" i="17"/>
  <c r="Y291" i="17" s="1"/>
  <c r="W299" i="17"/>
  <c r="Y299" i="17" s="1"/>
  <c r="W297" i="17"/>
  <c r="Y297" i="17" s="1"/>
  <c r="W305" i="17"/>
  <c r="Y305" i="17" s="1"/>
  <c r="W303" i="17"/>
  <c r="Y303" i="17" s="1"/>
  <c r="W302" i="17"/>
  <c r="Y302" i="17" s="1"/>
  <c r="W295" i="17"/>
  <c r="Y295" i="17" s="1"/>
  <c r="W290" i="17"/>
  <c r="Y290" i="17" s="1"/>
  <c r="W294" i="17"/>
  <c r="Y294" i="17" s="1"/>
  <c r="W301" i="17"/>
  <c r="Y301" i="17" s="1"/>
  <c r="W215" i="17"/>
  <c r="Y215" i="17" s="1"/>
  <c r="W219" i="17"/>
  <c r="W207" i="17"/>
  <c r="Y207" i="17" s="1"/>
  <c r="W210" i="17"/>
  <c r="Y210" i="17" s="1"/>
  <c r="W218" i="17"/>
  <c r="Y218" i="17" s="1"/>
  <c r="W205" i="17"/>
  <c r="Y205" i="17" s="1"/>
  <c r="W213" i="17"/>
  <c r="W221" i="17"/>
  <c r="Y221" i="17" s="1"/>
  <c r="W216" i="17"/>
  <c r="Y216" i="17" s="1"/>
  <c r="W211" i="17"/>
  <c r="Y211" i="17" s="1"/>
  <c r="W206" i="17"/>
  <c r="Y206" i="17" s="1"/>
  <c r="W214" i="17"/>
  <c r="Y214" i="17" s="1"/>
  <c r="W222" i="17"/>
  <c r="Y222" i="17" s="1"/>
  <c r="W209" i="17"/>
  <c r="Y209" i="17" s="1"/>
  <c r="W217" i="17"/>
  <c r="Y217" i="17" s="1"/>
  <c r="W208" i="17"/>
  <c r="Y208" i="17" s="1"/>
  <c r="W212" i="17"/>
  <c r="Y212" i="17" s="1"/>
  <c r="W220" i="17"/>
  <c r="Y220" i="17" s="1"/>
  <c r="W161" i="17"/>
  <c r="Y161" i="17" s="1"/>
  <c r="W165" i="17"/>
  <c r="Y165" i="17" s="1"/>
  <c r="W169" i="17"/>
  <c r="Y169" i="17" s="1"/>
  <c r="W173" i="17"/>
  <c r="Y173" i="17" s="1"/>
  <c r="W177" i="17"/>
  <c r="Y177" i="17" s="1"/>
  <c r="W181" i="17"/>
  <c r="Y181" i="17" s="1"/>
  <c r="W168" i="17"/>
  <c r="Y168" i="17" s="1"/>
  <c r="W172" i="17"/>
  <c r="Y172" i="17" s="1"/>
  <c r="W182" i="17"/>
  <c r="Y182" i="17" s="1"/>
  <c r="W160" i="17"/>
  <c r="Y160" i="17" s="1"/>
  <c r="W164" i="17"/>
  <c r="Y164" i="17" s="1"/>
  <c r="W176" i="17"/>
  <c r="Y176" i="17" s="1"/>
  <c r="W180" i="17"/>
  <c r="Y180" i="17" s="1"/>
  <c r="W158" i="17"/>
  <c r="Y158" i="17" s="1"/>
  <c r="W162" i="17"/>
  <c r="Y162" i="17" s="1"/>
  <c r="W166" i="17"/>
  <c r="Y166" i="17" s="1"/>
  <c r="W170" i="17"/>
  <c r="Y170" i="17" s="1"/>
  <c r="W174" i="17"/>
  <c r="Y174" i="17" s="1"/>
  <c r="W178" i="17"/>
  <c r="Y178" i="17" s="1"/>
  <c r="W159" i="17"/>
  <c r="Y159" i="17" s="1"/>
  <c r="W163" i="17"/>
  <c r="Y163" i="17" s="1"/>
  <c r="W167" i="17"/>
  <c r="Y167" i="17" s="1"/>
  <c r="W171" i="17"/>
  <c r="Y171" i="17" s="1"/>
  <c r="W175" i="17"/>
  <c r="Y175" i="17" s="1"/>
  <c r="W179" i="17"/>
  <c r="Y179" i="17" s="1"/>
  <c r="W107" i="17"/>
  <c r="Y107" i="17" s="1"/>
  <c r="W119" i="17"/>
  <c r="Y119" i="17" s="1"/>
  <c r="W108" i="17"/>
  <c r="Y108" i="17" s="1"/>
  <c r="W112" i="17"/>
  <c r="Y112" i="17" s="1"/>
  <c r="W116" i="17"/>
  <c r="Y116" i="17" s="1"/>
  <c r="W120" i="17"/>
  <c r="Y120" i="17" s="1"/>
  <c r="W121" i="17"/>
  <c r="Y121" i="17" s="1"/>
  <c r="W109" i="17"/>
  <c r="Y109" i="17" s="1"/>
  <c r="W113" i="17"/>
  <c r="Y113" i="17" s="1"/>
  <c r="W117" i="17"/>
  <c r="Y117" i="17" s="1"/>
  <c r="W115" i="17"/>
  <c r="Y115" i="17" s="1"/>
  <c r="W111" i="17"/>
  <c r="Y111" i="17" s="1"/>
  <c r="W106" i="17"/>
  <c r="Y106" i="17" s="1"/>
  <c r="W110" i="17"/>
  <c r="Y110" i="17" s="1"/>
  <c r="W114" i="17"/>
  <c r="Y114" i="17" s="1"/>
  <c r="W118" i="17"/>
  <c r="Y118" i="17" s="1"/>
  <c r="W84" i="17"/>
  <c r="Y84" i="17" s="1"/>
  <c r="W92" i="17"/>
  <c r="Y92" i="17" s="1"/>
  <c r="W104" i="17"/>
  <c r="Y104" i="17" s="1"/>
  <c r="W100" i="17"/>
  <c r="Y100" i="17" s="1"/>
  <c r="W87" i="17"/>
  <c r="Y87" i="17" s="1"/>
  <c r="W95" i="17"/>
  <c r="Y95" i="17" s="1"/>
  <c r="W90" i="17"/>
  <c r="W102" i="17"/>
  <c r="Y102" i="17" s="1"/>
  <c r="W88" i="17"/>
  <c r="Y88" i="17" s="1"/>
  <c r="W96" i="17"/>
  <c r="Y96" i="17" s="1"/>
  <c r="W91" i="17"/>
  <c r="Y91" i="17" s="1"/>
  <c r="W99" i="17"/>
  <c r="Y99" i="17" s="1"/>
  <c r="W103" i="17"/>
  <c r="Y103" i="17" s="1"/>
  <c r="W86" i="17"/>
  <c r="Y86" i="17" s="1"/>
  <c r="W94" i="17"/>
  <c r="W98" i="17"/>
  <c r="Y98" i="17" s="1"/>
  <c r="W85" i="17"/>
  <c r="Y85" i="17" s="1"/>
  <c r="W93" i="17"/>
  <c r="Y93" i="17" s="1"/>
  <c r="W89" i="17"/>
  <c r="Y89" i="17" s="1"/>
  <c r="W97" i="17"/>
  <c r="W101" i="17"/>
  <c r="W63" i="17"/>
  <c r="Y63" i="17" s="1"/>
  <c r="W67" i="17"/>
  <c r="Y67" i="17" s="1"/>
  <c r="W71" i="17"/>
  <c r="Y71" i="17" s="1"/>
  <c r="W75" i="17"/>
  <c r="Y75" i="17" s="1"/>
  <c r="W82" i="17"/>
  <c r="Y82" i="17" s="1"/>
  <c r="W64" i="17"/>
  <c r="Y64" i="17" s="1"/>
  <c r="W68" i="17"/>
  <c r="Y68" i="17" s="1"/>
  <c r="W72" i="17"/>
  <c r="Y72" i="17" s="1"/>
  <c r="W76" i="17"/>
  <c r="Y76" i="17" s="1"/>
  <c r="W79" i="17"/>
  <c r="Y79" i="17" s="1"/>
  <c r="W65" i="17"/>
  <c r="Y65" i="17" s="1"/>
  <c r="W73" i="17"/>
  <c r="Y73" i="17" s="1"/>
  <c r="W80" i="17"/>
  <c r="Y80" i="17" s="1"/>
  <c r="W78" i="17"/>
  <c r="Y78" i="17" s="1"/>
  <c r="W77" i="17"/>
  <c r="Y77" i="17" s="1"/>
  <c r="W62" i="17"/>
  <c r="Y62" i="17" s="1"/>
  <c r="W66" i="17"/>
  <c r="Y66" i="17" s="1"/>
  <c r="W70" i="17"/>
  <c r="Y70" i="17" s="1"/>
  <c r="W74" i="17"/>
  <c r="Y74" i="17" s="1"/>
  <c r="W69" i="17"/>
  <c r="Y69" i="17" s="1"/>
  <c r="W81" i="17"/>
  <c r="Y81" i="17" s="1"/>
  <c r="W61" i="17"/>
  <c r="Y61" i="17" s="1"/>
  <c r="J77" i="17"/>
  <c r="L77" i="17" s="1"/>
  <c r="J69" i="17"/>
  <c r="L69" i="17" s="1"/>
  <c r="J46" i="17"/>
  <c r="L46" i="17" s="1"/>
  <c r="J74" i="17"/>
  <c r="L74" i="17" s="1"/>
  <c r="J66" i="17"/>
  <c r="L66" i="17" s="1"/>
  <c r="J60" i="17"/>
  <c r="L60" i="17" s="1"/>
  <c r="J73" i="17"/>
  <c r="L73" i="17" s="1"/>
  <c r="J49" i="17"/>
  <c r="L49" i="17" s="1"/>
  <c r="J56" i="17"/>
  <c r="L56" i="17" s="1"/>
  <c r="J48" i="17"/>
  <c r="L48" i="17" s="1"/>
  <c r="J55" i="17"/>
  <c r="L55" i="17" s="1"/>
  <c r="J62" i="17"/>
  <c r="L62" i="17" s="1"/>
  <c r="W288" i="17"/>
  <c r="W404" i="17"/>
  <c r="Y404" i="17" s="1"/>
  <c r="W389" i="17"/>
  <c r="Y389" i="17" s="1"/>
  <c r="F413" i="17"/>
  <c r="L413" i="17" s="1"/>
  <c r="F241" i="17"/>
  <c r="J295" i="17"/>
  <c r="L295" i="17" s="1"/>
  <c r="J100" i="17"/>
  <c r="L100" i="17" s="1"/>
  <c r="J182" i="17"/>
  <c r="L182" i="17" s="1"/>
  <c r="J277" i="17"/>
  <c r="L277" i="17" s="1"/>
  <c r="W371" i="17"/>
  <c r="W254" i="17"/>
  <c r="J307" i="17"/>
  <c r="V183" i="17"/>
  <c r="W183" i="17" s="1"/>
  <c r="W204" i="17"/>
  <c r="J121" i="17"/>
  <c r="L121" i="17" s="1"/>
  <c r="S157" i="17"/>
  <c r="Y157" i="17" s="1"/>
  <c r="W293" i="17"/>
  <c r="Y293" i="17" s="1"/>
  <c r="W354" i="17"/>
  <c r="I24" i="17"/>
  <c r="I130" i="17"/>
  <c r="W157" i="17"/>
  <c r="J241" i="17"/>
  <c r="F154" i="17"/>
  <c r="L154" i="17" s="1"/>
  <c r="I78" i="17"/>
  <c r="W143" i="17"/>
  <c r="J154" i="17"/>
  <c r="S254" i="17"/>
  <c r="Y254" i="17" s="1"/>
  <c r="S223" i="17"/>
  <c r="Y223" i="17" s="1"/>
  <c r="W328" i="17"/>
  <c r="Y328" i="17" s="1"/>
  <c r="V83" i="17"/>
  <c r="S105" i="17"/>
  <c r="V306" i="17"/>
  <c r="W306" i="17" s="1"/>
  <c r="Y306" i="17" s="1"/>
  <c r="W289" i="17"/>
  <c r="Y289" i="17" s="1"/>
  <c r="W292" i="17"/>
  <c r="Y292" i="17" s="1"/>
  <c r="J9" i="17"/>
  <c r="L9" i="17" s="1"/>
  <c r="F201" i="17"/>
  <c r="W312" i="17"/>
  <c r="Y312" i="17" s="1"/>
  <c r="S204" i="17"/>
  <c r="Y204" i="17" s="1"/>
  <c r="I154" i="17"/>
  <c r="V105" i="17"/>
  <c r="S354" i="17"/>
  <c r="Y354" i="17" s="1"/>
  <c r="V122" i="17"/>
  <c r="I201" i="17"/>
  <c r="I227" i="17"/>
  <c r="J202" i="17"/>
  <c r="L202" i="17" s="1"/>
  <c r="J183" i="17"/>
  <c r="J201" i="17" s="1"/>
  <c r="F307" i="17"/>
  <c r="S288" i="17"/>
  <c r="Y288" i="17" s="1"/>
  <c r="W298" i="17"/>
  <c r="Y298" i="17" s="1"/>
  <c r="V330" i="17"/>
  <c r="W330" i="17" s="1"/>
  <c r="Y330" i="17" s="1"/>
  <c r="I335" i="17"/>
  <c r="J335" i="17" s="1"/>
  <c r="L335" i="17" s="1"/>
  <c r="V223" i="17"/>
  <c r="W223" i="17" s="1"/>
  <c r="I260" i="17"/>
  <c r="W296" i="17"/>
  <c r="Y296" i="17" s="1"/>
  <c r="W300" i="17"/>
  <c r="Y300" i="17" s="1"/>
  <c r="W304" i="17"/>
  <c r="Y304" i="17" s="1"/>
  <c r="W310" i="17"/>
  <c r="Y310" i="17" s="1"/>
  <c r="W314" i="17"/>
  <c r="Y314" i="17" s="1"/>
  <c r="W318" i="17"/>
  <c r="Y318" i="17" s="1"/>
  <c r="W322" i="17"/>
  <c r="Y322" i="17" s="1"/>
  <c r="W326" i="17"/>
  <c r="Y326" i="17" s="1"/>
  <c r="L307" i="17" l="1"/>
  <c r="L241" i="17"/>
  <c r="L201" i="17"/>
  <c r="L183" i="17"/>
  <c r="J130" i="17"/>
  <c r="L130" i="17" s="1"/>
  <c r="J260" i="17"/>
  <c r="L260" i="17" s="1"/>
  <c r="W122" i="17"/>
  <c r="Y122" i="17" s="1"/>
  <c r="J78" i="17"/>
  <c r="L78" i="17" s="1"/>
  <c r="W105" i="17"/>
  <c r="Y105" i="17" s="1"/>
  <c r="W83" i="17"/>
  <c r="Y83" i="17" s="1"/>
  <c r="J227" i="17"/>
  <c r="L227" i="17" s="1"/>
  <c r="J24" i="17"/>
  <c r="L24" i="17" s="1"/>
  <c r="E21" i="4" l="1"/>
  <c r="D21" i="4"/>
  <c r="F10" i="12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P48" i="12"/>
  <c r="O48" i="12"/>
  <c r="L48" i="12"/>
  <c r="K48" i="12"/>
  <c r="H48" i="12"/>
  <c r="G48" i="12"/>
  <c r="E48" i="12"/>
  <c r="D48" i="12"/>
  <c r="Q10" i="12"/>
  <c r="F19" i="4"/>
  <c r="F18" i="4"/>
  <c r="F17" i="4"/>
  <c r="F16" i="4"/>
  <c r="F15" i="4"/>
  <c r="F14" i="4"/>
  <c r="F13" i="4"/>
  <c r="F12" i="4"/>
  <c r="F11" i="4"/>
  <c r="F10" i="4"/>
  <c r="F8" i="4"/>
  <c r="F7" i="4"/>
  <c r="D777" i="16"/>
  <c r="E43" i="14"/>
  <c r="J10" i="12" l="1"/>
  <c r="R10" i="12"/>
  <c r="F21" i="4"/>
  <c r="I48" i="12"/>
  <c r="E32" i="4"/>
  <c r="H32" i="4" s="1"/>
  <c r="E31" i="4"/>
  <c r="H31" i="4" s="1"/>
  <c r="E30" i="4"/>
  <c r="H30" i="4" s="1"/>
  <c r="E29" i="4"/>
  <c r="H29" i="4" s="1"/>
  <c r="E28" i="4"/>
  <c r="H28" i="4" s="1"/>
  <c r="G33" i="4"/>
  <c r="D43" i="14" l="1"/>
  <c r="C43" i="14"/>
  <c r="C42" i="13"/>
  <c r="N45" i="12"/>
  <c r="N44" i="12"/>
  <c r="N43" i="12"/>
  <c r="N42" i="12"/>
  <c r="N39" i="12"/>
  <c r="N38" i="12"/>
  <c r="N36" i="12"/>
  <c r="N34" i="12"/>
  <c r="N33" i="12"/>
  <c r="N29" i="12"/>
  <c r="N28" i="12"/>
  <c r="N27" i="12"/>
  <c r="N26" i="12"/>
  <c r="N24" i="12"/>
  <c r="N23" i="12"/>
  <c r="N22" i="12"/>
  <c r="N20" i="12"/>
  <c r="N17" i="12"/>
  <c r="N14" i="12"/>
  <c r="N13" i="12"/>
  <c r="N11" i="12"/>
  <c r="Q45" i="12"/>
  <c r="F45" i="12"/>
  <c r="R45" i="12" s="1"/>
  <c r="Q44" i="12"/>
  <c r="F44" i="12"/>
  <c r="R44" i="12" s="1"/>
  <c r="Q43" i="12"/>
  <c r="F43" i="12"/>
  <c r="R43" i="12" s="1"/>
  <c r="Q42" i="12"/>
  <c r="F42" i="12"/>
  <c r="R42" i="12" s="1"/>
  <c r="Q41" i="12"/>
  <c r="M41" i="12"/>
  <c r="N41" i="12" s="1"/>
  <c r="F41" i="12"/>
  <c r="R41" i="12" s="1"/>
  <c r="Q40" i="12"/>
  <c r="M40" i="12"/>
  <c r="N40" i="12" s="1"/>
  <c r="F40" i="12"/>
  <c r="R40" i="12" s="1"/>
  <c r="Q39" i="12"/>
  <c r="F39" i="12"/>
  <c r="R39" i="12" s="1"/>
  <c r="Q38" i="12"/>
  <c r="F38" i="12"/>
  <c r="R38" i="12" s="1"/>
  <c r="Q37" i="12"/>
  <c r="M37" i="12"/>
  <c r="N37" i="12" s="1"/>
  <c r="F37" i="12"/>
  <c r="R37" i="12" s="1"/>
  <c r="Q36" i="12"/>
  <c r="F36" i="12"/>
  <c r="R36" i="12" s="1"/>
  <c r="Q35" i="12"/>
  <c r="M35" i="12"/>
  <c r="N35" i="12" s="1"/>
  <c r="F35" i="12"/>
  <c r="R35" i="12" s="1"/>
  <c r="Q34" i="12"/>
  <c r="F34" i="12"/>
  <c r="R34" i="12" s="1"/>
  <c r="Q33" i="12"/>
  <c r="F33" i="12"/>
  <c r="R33" i="12" s="1"/>
  <c r="Q32" i="12"/>
  <c r="M32" i="12"/>
  <c r="N32" i="12" s="1"/>
  <c r="F32" i="12"/>
  <c r="R32" i="12" s="1"/>
  <c r="Q31" i="12"/>
  <c r="M31" i="12"/>
  <c r="N31" i="12" s="1"/>
  <c r="F31" i="12"/>
  <c r="R31" i="12" s="1"/>
  <c r="Q30" i="12"/>
  <c r="M30" i="12"/>
  <c r="N30" i="12" s="1"/>
  <c r="F30" i="12"/>
  <c r="R30" i="12" s="1"/>
  <c r="Q29" i="12"/>
  <c r="F29" i="12"/>
  <c r="R29" i="12" s="1"/>
  <c r="Q28" i="12"/>
  <c r="F28" i="12"/>
  <c r="R28" i="12" s="1"/>
  <c r="Q27" i="12"/>
  <c r="F27" i="12"/>
  <c r="R27" i="12" s="1"/>
  <c r="Q26" i="12"/>
  <c r="F26" i="12"/>
  <c r="R26" i="12" s="1"/>
  <c r="Q25" i="12"/>
  <c r="M25" i="12"/>
  <c r="N25" i="12" s="1"/>
  <c r="F25" i="12"/>
  <c r="R25" i="12" s="1"/>
  <c r="Q24" i="12"/>
  <c r="F24" i="12"/>
  <c r="R24" i="12" s="1"/>
  <c r="Q23" i="12"/>
  <c r="F23" i="12"/>
  <c r="R23" i="12" s="1"/>
  <c r="Q22" i="12"/>
  <c r="F22" i="12"/>
  <c r="R22" i="12" s="1"/>
  <c r="Q21" i="12"/>
  <c r="M21" i="12"/>
  <c r="N21" i="12" s="1"/>
  <c r="F21" i="12"/>
  <c r="R21" i="12" s="1"/>
  <c r="Q20" i="12"/>
  <c r="F20" i="12"/>
  <c r="R20" i="12" s="1"/>
  <c r="Q19" i="12"/>
  <c r="M19" i="12"/>
  <c r="N19" i="12" s="1"/>
  <c r="F19" i="12"/>
  <c r="R19" i="12" s="1"/>
  <c r="Q18" i="12"/>
  <c r="M18" i="12"/>
  <c r="N18" i="12" s="1"/>
  <c r="F18" i="12"/>
  <c r="R18" i="12" s="1"/>
  <c r="Q17" i="12"/>
  <c r="F17" i="12"/>
  <c r="R17" i="12" s="1"/>
  <c r="Q16" i="12"/>
  <c r="M16" i="12"/>
  <c r="N16" i="12" s="1"/>
  <c r="F16" i="12"/>
  <c r="R16" i="12" s="1"/>
  <c r="Q15" i="12"/>
  <c r="M15" i="12"/>
  <c r="N15" i="12" s="1"/>
  <c r="F15" i="12"/>
  <c r="R15" i="12" s="1"/>
  <c r="Q14" i="12"/>
  <c r="F14" i="12"/>
  <c r="R14" i="12" s="1"/>
  <c r="Q13" i="12"/>
  <c r="F13" i="12"/>
  <c r="R13" i="12" s="1"/>
  <c r="Q12" i="12"/>
  <c r="M12" i="12"/>
  <c r="N12" i="12" s="1"/>
  <c r="F12" i="12"/>
  <c r="R12" i="12" s="1"/>
  <c r="Q11" i="12"/>
  <c r="F11" i="12"/>
  <c r="R11" i="12" s="1"/>
  <c r="M10" i="12"/>
  <c r="C33" i="4"/>
  <c r="F33" i="4"/>
  <c r="D33" i="4"/>
  <c r="M48" i="12" l="1"/>
  <c r="Q48" i="12"/>
  <c r="F48" i="12"/>
  <c r="N10" i="12"/>
  <c r="J13" i="12"/>
  <c r="S13" i="12" s="1"/>
  <c r="J26" i="12"/>
  <c r="S26" i="12" s="1"/>
  <c r="J14" i="12"/>
  <c r="S14" i="12" s="1"/>
  <c r="J28" i="12"/>
  <c r="S28" i="12" s="1"/>
  <c r="J17" i="12"/>
  <c r="S17" i="12" s="1"/>
  <c r="J27" i="12"/>
  <c r="S27" i="12" s="1"/>
  <c r="J20" i="12"/>
  <c r="S20" i="12" s="1"/>
  <c r="J29" i="12"/>
  <c r="S29" i="12" s="1"/>
  <c r="J36" i="12"/>
  <c r="S36" i="12" s="1"/>
  <c r="J43" i="14"/>
  <c r="J16" i="12"/>
  <c r="S16" i="12" s="1"/>
  <c r="J19" i="12"/>
  <c r="S19" i="12" s="1"/>
  <c r="J22" i="12"/>
  <c r="S22" i="12" s="1"/>
  <c r="J23" i="12"/>
  <c r="S23" i="12" s="1"/>
  <c r="J24" i="12"/>
  <c r="S24" i="12" s="1"/>
  <c r="J25" i="12"/>
  <c r="S25" i="12" s="1"/>
  <c r="J33" i="12"/>
  <c r="S33" i="12" s="1"/>
  <c r="J34" i="12"/>
  <c r="S34" i="12" s="1"/>
  <c r="J35" i="12"/>
  <c r="S35" i="12" s="1"/>
  <c r="J38" i="12"/>
  <c r="S38" i="12" s="1"/>
  <c r="J39" i="12"/>
  <c r="S39" i="12" s="1"/>
  <c r="J40" i="12"/>
  <c r="S40" i="12" s="1"/>
  <c r="J11" i="12"/>
  <c r="S11" i="12" s="1"/>
  <c r="J12" i="12"/>
  <c r="S12" i="12" s="1"/>
  <c r="J31" i="12"/>
  <c r="S31" i="12" s="1"/>
  <c r="J42" i="12"/>
  <c r="S42" i="12" s="1"/>
  <c r="J43" i="12"/>
  <c r="S43" i="12" s="1"/>
  <c r="J44" i="12"/>
  <c r="S44" i="12" s="1"/>
  <c r="J45" i="12"/>
  <c r="S45" i="12" s="1"/>
  <c r="J15" i="12"/>
  <c r="S15" i="12" s="1"/>
  <c r="J18" i="12"/>
  <c r="S18" i="12" s="1"/>
  <c r="J21" i="12"/>
  <c r="S21" i="12" s="1"/>
  <c r="J30" i="12"/>
  <c r="S30" i="12" s="1"/>
  <c r="J32" i="12"/>
  <c r="S32" i="12" s="1"/>
  <c r="J37" i="12"/>
  <c r="S37" i="12" s="1"/>
  <c r="J41" i="12"/>
  <c r="S41" i="12" s="1"/>
  <c r="E33" i="4"/>
  <c r="N48" i="12" l="1"/>
  <c r="S10" i="12"/>
  <c r="R48" i="12"/>
  <c r="S48" i="12"/>
  <c r="J48" i="12"/>
  <c r="H33" i="4"/>
  <c r="F5" i="8" l="1"/>
  <c r="B1" i="8"/>
  <c r="C1" i="8"/>
  <c r="G5" i="8" l="1"/>
  <c r="B5" i="8" s="1"/>
  <c r="B13" i="8" s="1"/>
  <c r="F10" i="8"/>
  <c r="F15" i="8"/>
  <c r="F14" i="8"/>
  <c r="F11" i="8"/>
  <c r="F17" i="8"/>
  <c r="F13" i="8"/>
  <c r="F16" i="8"/>
  <c r="F8" i="8"/>
  <c r="F9" i="8"/>
  <c r="F18" i="8"/>
  <c r="F19" i="8"/>
  <c r="F12" i="8"/>
  <c r="B16" i="8" l="1"/>
  <c r="B8" i="8"/>
  <c r="B17" i="8"/>
  <c r="B15" i="8"/>
  <c r="B18" i="8"/>
  <c r="B9" i="8"/>
  <c r="B19" i="8"/>
  <c r="B11" i="8"/>
  <c r="B12" i="8"/>
  <c r="B10" i="8"/>
  <c r="C5" i="8"/>
  <c r="B14" i="8"/>
  <c r="B6" i="8" l="1"/>
  <c r="F6" i="8"/>
</calcChain>
</file>

<file path=xl/sharedStrings.xml><?xml version="1.0" encoding="utf-8"?>
<sst xmlns="http://schemas.openxmlformats.org/spreadsheetml/2006/main" count="2711" uniqueCount="957">
  <si>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</si>
  <si>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</si>
  <si>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</si>
  <si>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</si>
  <si>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</si>
  <si>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</si>
  <si>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</si>
  <si>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</si>
  <si>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</si>
  <si>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</si>
  <si>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</si>
  <si>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</si>
  <si>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</si>
  <si>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</si>
  <si>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</si>
  <si>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</si>
  <si>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</si>
  <si>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</si>
  <si>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</si>
  <si>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FGN (see Table II)</t>
  </si>
  <si>
    <t>Table III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</si>
  <si>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</si>
  <si>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</si>
  <si>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</si>
  <si>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</si>
  <si>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</si>
  <si>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</si>
  <si>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</si>
  <si>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</si>
  <si>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Cost of Collection - NCS</t>
  </si>
  <si>
    <t>S/NO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</si>
  <si>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</si>
  <si>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</si>
  <si>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</si>
  <si>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</si>
  <si>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</si>
  <si>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</si>
  <si>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</si>
  <si>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</si>
  <si>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</si>
  <si>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</si>
  <si>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</si>
  <si>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</si>
  <si>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</si>
  <si>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</si>
  <si>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</si>
  <si>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</si>
  <si>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</si>
  <si>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</si>
  <si>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</si>
  <si>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</si>
  <si>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</si>
  <si>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</si>
  <si>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</si>
  <si>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</si>
  <si>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</si>
  <si>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</si>
  <si>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</si>
  <si>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</si>
  <si>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</si>
  <si>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</si>
  <si>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</si>
  <si>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</si>
  <si>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</si>
  <si>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</si>
  <si>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</si>
  <si>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</si>
  <si>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</si>
  <si>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</si>
  <si>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</si>
  <si>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</si>
  <si>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</si>
  <si>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</si>
  <si>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</si>
  <si>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</si>
  <si>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</si>
  <si>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</si>
  <si>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</si>
  <si>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</si>
  <si>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</si>
  <si>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</si>
  <si>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</si>
  <si>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</si>
  <si>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</si>
  <si>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</si>
  <si>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</si>
  <si>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</si>
  <si>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</si>
  <si>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</si>
  <si>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</si>
  <si>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</si>
  <si>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</si>
  <si>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</si>
  <si>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</si>
  <si>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</si>
  <si>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</si>
  <si>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</si>
  <si>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</si>
  <si>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</si>
  <si>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</si>
  <si>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</si>
  <si>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</si>
  <si>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</si>
  <si>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</si>
  <si>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</si>
  <si>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</si>
  <si>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</si>
  <si>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</si>
  <si>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</si>
  <si>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</si>
  <si>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</si>
  <si>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</si>
  <si>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</si>
  <si>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</si>
  <si>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</si>
  <si>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</si>
  <si>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</si>
  <si>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</si>
  <si>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</si>
  <si>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</si>
  <si>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</si>
  <si>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</si>
  <si>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</si>
  <si>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</si>
  <si>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</si>
  <si>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</si>
  <si>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</si>
  <si>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</si>
  <si>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</si>
  <si>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</si>
  <si>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</si>
  <si>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</si>
  <si>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</si>
  <si>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</si>
  <si>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</si>
  <si>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</si>
  <si>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</si>
  <si>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</si>
  <si>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</si>
  <si>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</si>
  <si>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</si>
  <si>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</si>
  <si>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</si>
  <si>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</si>
  <si>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</si>
  <si>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</si>
  <si>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</si>
  <si>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</si>
  <si>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</si>
  <si>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</si>
  <si>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</si>
  <si>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</si>
  <si>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</si>
  <si>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</si>
  <si>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</si>
  <si>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</si>
  <si>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</si>
  <si>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</si>
  <si>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</si>
  <si>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</si>
  <si>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</si>
  <si>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</si>
  <si>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</si>
  <si>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</si>
  <si>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</si>
  <si>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</si>
  <si>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</si>
  <si>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</si>
  <si>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</si>
  <si>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</si>
  <si>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</si>
  <si>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</si>
  <si>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</si>
  <si>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</si>
  <si>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</si>
  <si>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</si>
  <si>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</si>
  <si>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</si>
  <si>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</si>
  <si>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</si>
  <si>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</si>
  <si>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</si>
  <si>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</si>
  <si>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</si>
  <si>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</si>
  <si>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</si>
  <si>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</si>
  <si>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</si>
  <si>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</si>
  <si>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</si>
  <si>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</si>
  <si>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</si>
  <si>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</si>
  <si>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</si>
  <si>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</si>
  <si>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</si>
  <si>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</si>
  <si>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</si>
  <si>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</si>
  <si>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</si>
  <si>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</si>
  <si>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</si>
  <si>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</si>
  <si>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</si>
  <si>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</si>
  <si>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</si>
  <si>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</si>
  <si>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</si>
  <si>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</si>
  <si>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</si>
  <si>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</si>
  <si>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</si>
  <si>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</si>
  <si>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</si>
  <si>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</si>
  <si>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</si>
  <si>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</si>
  <si>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</si>
  <si>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</si>
  <si>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</si>
  <si>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</si>
  <si>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</si>
  <si>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</si>
  <si>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</si>
  <si>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</si>
  <si>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</si>
  <si>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</si>
  <si>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</si>
  <si>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</si>
  <si>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</si>
  <si>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</si>
  <si>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</si>
  <si>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</si>
  <si>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</si>
  <si>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</si>
  <si>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</si>
  <si>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</si>
  <si>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</si>
  <si>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</si>
  <si>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</si>
  <si>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</si>
  <si>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</si>
  <si>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</si>
  <si>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</si>
  <si>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</si>
  <si>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</si>
  <si>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</si>
  <si>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</si>
  <si>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</si>
  <si>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</si>
  <si>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</si>
  <si>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</si>
  <si>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</si>
  <si>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</si>
  <si>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</si>
  <si>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</si>
  <si>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</si>
  <si>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</si>
  <si>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</si>
  <si>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</si>
  <si>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</si>
  <si>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</si>
  <si>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</si>
  <si>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</si>
  <si>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</si>
  <si>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</si>
  <si>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</si>
  <si>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</si>
  <si>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</si>
  <si>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</si>
  <si>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</si>
  <si>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</si>
  <si>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</si>
  <si>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</si>
  <si>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</si>
  <si>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</si>
  <si>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</si>
  <si>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</si>
  <si>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</si>
  <si>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</si>
  <si>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</si>
  <si>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</si>
  <si>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</si>
  <si>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</si>
  <si>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</si>
  <si>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</si>
  <si>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</si>
  <si>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</si>
  <si>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</si>
  <si>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</si>
  <si>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</si>
  <si>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</si>
  <si>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</si>
  <si>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</si>
  <si>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</si>
  <si>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</si>
  <si>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</si>
  <si>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</si>
  <si>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</si>
  <si>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</si>
  <si>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</si>
  <si>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</si>
  <si>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</si>
  <si>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</si>
  <si>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</si>
  <si>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</si>
  <si>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</si>
  <si>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</si>
  <si>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</si>
  <si>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</si>
  <si>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</si>
  <si>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</si>
  <si>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</si>
  <si>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</si>
  <si>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</si>
  <si>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</si>
  <si>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</si>
  <si>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</si>
  <si>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</si>
  <si>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</si>
  <si>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</si>
  <si>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</si>
  <si>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</si>
  <si>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</si>
  <si>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</si>
  <si>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</si>
  <si>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</si>
  <si>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</si>
  <si>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</si>
  <si>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</si>
  <si>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</si>
  <si>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</si>
  <si>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</si>
  <si>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</si>
  <si>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</si>
  <si>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</si>
  <si>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</si>
  <si>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</si>
  <si>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</si>
  <si>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</si>
  <si>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</si>
  <si>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</si>
  <si>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</si>
  <si>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</si>
  <si>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</si>
  <si>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</si>
  <si>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</si>
  <si>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</si>
  <si>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</si>
  <si>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</si>
  <si>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</si>
  <si>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</si>
  <si>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</si>
  <si>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</si>
  <si>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</si>
  <si>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</si>
  <si>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</si>
  <si>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</si>
  <si>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</si>
  <si>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</si>
  <si>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</si>
  <si>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</si>
  <si>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</si>
  <si>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</si>
  <si>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</si>
  <si>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</si>
  <si>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</si>
  <si>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</si>
  <si>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</si>
  <si>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</si>
  <si>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</si>
  <si>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</si>
  <si>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</si>
  <si>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</si>
  <si>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</si>
  <si>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</si>
  <si>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</si>
  <si>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</si>
  <si>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</si>
  <si>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</si>
  <si>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</si>
  <si>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</si>
  <si>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</si>
  <si>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</si>
  <si>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</si>
  <si>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</si>
  <si>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</si>
  <si>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</si>
  <si>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</si>
  <si>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</si>
  <si>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</si>
  <si>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</si>
  <si>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</si>
  <si>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</si>
  <si>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</si>
  <si>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</si>
  <si>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</si>
  <si>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</si>
  <si>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</si>
  <si>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</si>
  <si>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</si>
  <si>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</si>
  <si>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</si>
  <si>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</si>
  <si>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</si>
  <si>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</si>
  <si>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</si>
  <si>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</si>
  <si>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</si>
  <si>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</si>
  <si>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</si>
  <si>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</si>
  <si>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</si>
  <si>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</si>
  <si>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</si>
  <si>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</si>
  <si>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</si>
  <si>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</si>
  <si>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</si>
  <si>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</si>
  <si>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</si>
  <si>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</si>
  <si>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</si>
  <si>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</si>
  <si>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</si>
  <si>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</si>
  <si>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</si>
  <si>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</si>
  <si>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</si>
  <si>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</si>
  <si>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</si>
  <si>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</si>
  <si>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</si>
  <si>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</si>
  <si>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</si>
  <si>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</si>
  <si>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</si>
  <si>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</si>
  <si>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</si>
  <si>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</si>
  <si>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</si>
  <si>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</si>
  <si>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</si>
  <si>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</si>
  <si>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</si>
  <si>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</si>
  <si>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</si>
  <si>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</si>
  <si>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</si>
  <si>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</si>
  <si>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</si>
  <si>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</si>
  <si>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</si>
  <si>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</si>
  <si>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</si>
  <si>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</si>
  <si>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</si>
  <si>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</si>
  <si>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</si>
  <si>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</si>
  <si>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</si>
  <si>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</si>
  <si>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</si>
  <si>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</si>
  <si>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</si>
  <si>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</si>
  <si>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</si>
  <si>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</si>
  <si>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</si>
  <si>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</si>
  <si>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</si>
  <si>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</si>
  <si>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</si>
  <si>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</si>
  <si>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</si>
  <si>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</si>
  <si>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</si>
  <si>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</si>
  <si>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</si>
  <si>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</si>
  <si>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</si>
  <si>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</si>
  <si>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</si>
  <si>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</si>
  <si>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</si>
  <si>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</si>
  <si>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</si>
  <si>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</si>
  <si>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</si>
  <si>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</si>
  <si>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</si>
  <si>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</si>
  <si>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</si>
  <si>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</si>
  <si>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</si>
  <si>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</si>
  <si>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</si>
  <si>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</si>
  <si>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</si>
  <si>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</si>
  <si>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</si>
  <si>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</si>
  <si>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</si>
  <si>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</si>
  <si>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</si>
  <si>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</si>
  <si>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</si>
  <si>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</si>
  <si>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</si>
  <si>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</si>
  <si>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</si>
  <si>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</si>
  <si>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</si>
  <si>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</si>
  <si>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</si>
  <si>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</si>
  <si>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</si>
  <si>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</si>
  <si>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</si>
  <si>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</si>
  <si>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</si>
  <si>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</si>
  <si>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</si>
  <si>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</si>
  <si>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</si>
  <si>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</si>
  <si>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</si>
  <si>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</si>
  <si>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</si>
  <si>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</si>
  <si>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</si>
  <si>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</si>
  <si>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</si>
  <si>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</si>
  <si>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</si>
  <si>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</si>
  <si>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</si>
  <si>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</si>
  <si>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</si>
  <si>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</si>
  <si>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</si>
  <si>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</si>
  <si>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</si>
  <si>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</si>
  <si>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</si>
  <si>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</si>
  <si>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</si>
  <si>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</si>
  <si>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</si>
  <si>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</si>
  <si>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</si>
  <si>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</si>
  <si>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</si>
  <si>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</si>
  <si>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</si>
  <si>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</si>
  <si>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</si>
  <si>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</si>
  <si>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</si>
  <si>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</si>
  <si>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</si>
  <si>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</si>
  <si>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</si>
  <si>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</si>
  <si>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</si>
  <si>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</si>
  <si>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</si>
  <si>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</si>
  <si>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</si>
  <si>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</si>
  <si>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</si>
  <si>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</si>
  <si>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</si>
  <si>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</si>
  <si>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</si>
  <si>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</si>
  <si>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</si>
  <si>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</si>
  <si>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</si>
  <si>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</si>
  <si>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</si>
  <si>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</si>
  <si>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</si>
  <si>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</si>
  <si>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</si>
  <si>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</si>
  <si>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</si>
  <si>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</si>
  <si>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</si>
  <si>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</si>
  <si>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</si>
  <si>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</si>
  <si>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</si>
  <si>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</si>
  <si>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</si>
  <si>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</si>
  <si>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</si>
  <si>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</si>
  <si>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</si>
  <si>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</si>
  <si>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</si>
  <si>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</si>
  <si>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</si>
  <si>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</si>
  <si>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</si>
  <si>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</si>
  <si>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</si>
  <si>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</si>
  <si>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</si>
  <si>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</si>
  <si>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</si>
  <si>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</si>
  <si>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</si>
  <si>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</si>
  <si>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</si>
  <si>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</si>
  <si>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</si>
  <si>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</si>
  <si>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</si>
  <si>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</si>
  <si>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</si>
  <si>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</si>
  <si>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</si>
  <si>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</si>
  <si>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</si>
  <si>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</si>
  <si>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</si>
  <si>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</si>
  <si>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</si>
  <si>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</si>
  <si>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</si>
  <si>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</si>
  <si>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</si>
  <si>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</si>
  <si>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</si>
  <si>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</si>
  <si>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</si>
  <si>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</si>
  <si>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</si>
  <si>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</si>
  <si>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</si>
  <si>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</si>
  <si>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</si>
  <si>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</si>
  <si>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</si>
  <si>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</si>
  <si>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</si>
  <si>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</si>
  <si>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</si>
  <si>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</si>
  <si>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</si>
  <si>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</si>
  <si>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</si>
  <si>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</si>
  <si>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</si>
  <si>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</si>
  <si>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</si>
  <si>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</si>
  <si>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</si>
  <si>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</si>
  <si>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</si>
  <si>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</si>
  <si>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</si>
  <si>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</si>
  <si>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</si>
  <si>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</si>
  <si>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</si>
  <si>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</si>
  <si>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</si>
  <si>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</si>
  <si>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</si>
  <si>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</si>
  <si>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</si>
  <si>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</si>
  <si>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</si>
  <si>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</si>
  <si>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</si>
  <si>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</si>
  <si>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</si>
  <si>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</si>
  <si>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</si>
  <si>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</si>
  <si>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</si>
  <si>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</si>
  <si>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</si>
  <si>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</si>
  <si>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</si>
  <si>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</si>
  <si>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</si>
  <si>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</si>
  <si>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</si>
  <si>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</si>
  <si>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</si>
  <si>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</si>
  <si>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</si>
  <si>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</si>
  <si>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</si>
  <si>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</si>
  <si>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</si>
  <si>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</si>
  <si>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</si>
  <si>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</si>
  <si>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</si>
  <si>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</si>
  <si>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</si>
  <si>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</si>
  <si>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</si>
  <si>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</si>
  <si>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</si>
  <si>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</si>
  <si>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</si>
  <si>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</si>
  <si>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</si>
  <si>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</si>
  <si>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</si>
  <si>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</si>
  <si>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</si>
  <si>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</si>
  <si>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</si>
  <si>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</si>
  <si>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</si>
  <si>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</si>
  <si>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</si>
  <si>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</si>
  <si>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</si>
  <si>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</si>
  <si>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</si>
  <si>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</si>
  <si>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</si>
  <si>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</si>
  <si>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</si>
  <si>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</si>
  <si>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</si>
  <si>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</si>
  <si>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</si>
  <si>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</si>
  <si>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</si>
  <si>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</si>
  <si>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</si>
  <si>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</si>
  <si>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</si>
  <si>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</si>
  <si>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</si>
  <si>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</si>
  <si>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</si>
  <si>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</si>
  <si>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</si>
  <si>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</si>
  <si>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</si>
  <si>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</si>
  <si>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</si>
  <si>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</si>
  <si>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</si>
  <si>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</si>
  <si>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</si>
  <si>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</si>
  <si>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</si>
  <si>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</si>
  <si>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</si>
  <si>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</si>
  <si>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</si>
  <si>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</si>
  <si>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</si>
  <si>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</si>
  <si>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</si>
  <si>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</si>
  <si>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</si>
  <si>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</si>
  <si>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</si>
  <si>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</si>
  <si>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</si>
  <si>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</si>
  <si>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</si>
  <si>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</si>
  <si>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</si>
  <si>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</si>
  <si>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</si>
  <si>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</si>
  <si>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</si>
  <si>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</si>
  <si>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</si>
  <si>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</si>
  <si>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</si>
  <si>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</si>
  <si>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</si>
  <si>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</si>
  <si>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</si>
  <si>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</si>
  <si>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</si>
  <si>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</si>
  <si>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</si>
  <si>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</si>
  <si>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</si>
  <si>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</si>
  <si>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</si>
  <si>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</si>
  <si>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</si>
  <si>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</si>
  <si>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</si>
  <si>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</si>
  <si>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</si>
  <si>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</si>
  <si>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</si>
  <si>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</si>
  <si>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</si>
  <si>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</si>
  <si>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</si>
  <si>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</si>
  <si>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</si>
  <si>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</si>
  <si>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</si>
  <si>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</si>
  <si>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</si>
  <si>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</si>
  <si>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</si>
  <si>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</si>
  <si>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</si>
  <si>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IBARAPA CENTRAL</t>
  </si>
  <si>
    <t>FIRS Refund</t>
  </si>
  <si>
    <t>North East Development Commission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</si>
  <si>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</si>
  <si>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</si>
  <si>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</si>
  <si>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</si>
  <si>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</si>
  <si>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</si>
  <si>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</si>
  <si>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</si>
  <si>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</si>
  <si>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</si>
  <si>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</si>
  <si>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</si>
  <si>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</si>
  <si>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</si>
  <si>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</si>
  <si>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</si>
  <si>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</si>
  <si>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</si>
  <si>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</si>
  <si>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</si>
  <si>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</si>
  <si>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</si>
  <si>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</si>
  <si>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</si>
  <si>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</si>
  <si>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</si>
  <si>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</si>
  <si>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</si>
  <si>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</si>
  <si>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</si>
  <si>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Office of the Accountant General of the Federation</t>
  </si>
  <si>
    <t xml:space="preserve">  Federation Account Department</t>
  </si>
  <si>
    <t>₦</t>
  </si>
  <si>
    <t xml:space="preserve"> Cost of Collections - FIRS</t>
  </si>
  <si>
    <t xml:space="preserve"> Cost of Collections - DPR</t>
  </si>
  <si>
    <t>FIRS Refund on Cost of Collection</t>
  </si>
  <si>
    <t>TOTAL</t>
  </si>
  <si>
    <t>4=2-3</t>
  </si>
  <si>
    <t>Less Deduction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</si>
  <si>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</si>
  <si>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</si>
  <si>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Zainab S. Ahmed</t>
  </si>
  <si>
    <t>Hon. Minister of State for Finance, Budget and National Planning</t>
  </si>
  <si>
    <t>Office  of the Accountant General of the Federation</t>
  </si>
  <si>
    <t>Federation Account Department</t>
  </si>
  <si>
    <t>Statutory Allocation</t>
  </si>
  <si>
    <t>TOTAL Share of Ecology</t>
  </si>
  <si>
    <t>Transfer of 50% Share of Ecology to NDDC/HYPPADEC</t>
  </si>
  <si>
    <t>Net Share of Ecology</t>
  </si>
  <si>
    <t>VAT Deduction</t>
  </si>
  <si>
    <t>Net VAT Allocation</t>
  </si>
  <si>
    <t xml:space="preserve">Other Deductions   </t>
  </si>
  <si>
    <t>Office of the Accountant-General of the Federation</t>
  </si>
  <si>
    <t>S/N</t>
  </si>
  <si>
    <t>States</t>
  </si>
  <si>
    <t>State</t>
  </si>
  <si>
    <t>Deduction</t>
  </si>
  <si>
    <t>Total Ecology Fund</t>
  </si>
  <si>
    <t>STATE</t>
  </si>
  <si>
    <t>LOCAL GOVERNMENTS</t>
  </si>
  <si>
    <t>STATUTORY REVENUE</t>
  </si>
  <si>
    <t>8=4+5+6+7</t>
  </si>
  <si>
    <t>Summary of Gross Revenue Allocation by Federation Account Allocation Committee for the Month of May, 2022 Shared in June, 2022</t>
  </si>
  <si>
    <t>Electronic Money Transfer Levy (EMTL)</t>
  </si>
  <si>
    <t>Distribution of Revenue Allocation to FGN by Federation Account Allocation Committee for the Month of May, 2022 Shared in June, 2022</t>
  </si>
  <si>
    <t>Distribution of Revenue Allocation to State Governments by Federation Account Allocation Committee for the month of May,  2022 shared in June, 2022</t>
  </si>
  <si>
    <t>AKRI DERIVATION</t>
  </si>
  <si>
    <t>MBEDE DERIVATION</t>
  </si>
  <si>
    <r>
      <t xml:space="preserve">Details of Distribution of Ecology Revenue Allocation to States by Federation Account Allocation Committee for the month of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May, 2022 Shared in June, 2022</t>
    </r>
  </si>
  <si>
    <t>Summary of Distribution of Revenue Allocation to Local Government Councils by Federation Account Allocation Committee for the month of May, 2022 Shared in June, 2022</t>
  </si>
  <si>
    <t>Local Government Councils</t>
  </si>
  <si>
    <t>Total Ecological Funds</t>
  </si>
  <si>
    <t>Value Added Tax</t>
  </si>
  <si>
    <t>Total Allocation</t>
  </si>
  <si>
    <t>ABIA TOTAL</t>
  </si>
  <si>
    <t>Adamawa</t>
  </si>
  <si>
    <t>ADAMAWA TOTAL</t>
  </si>
  <si>
    <t xml:space="preserve">AkWA IBOM </t>
  </si>
  <si>
    <t>KATSINA TOTAL</t>
  </si>
  <si>
    <t>AKWA IBOM TOTAL</t>
  </si>
  <si>
    <t xml:space="preserve">ANAMBRA </t>
  </si>
  <si>
    <t>KEBBI TOTAL</t>
  </si>
  <si>
    <t>ANAMBRA TOTAL</t>
  </si>
  <si>
    <t xml:space="preserve">BAUCHI </t>
  </si>
  <si>
    <t>KOGI TOTAL</t>
  </si>
  <si>
    <t>BAUCHI TOTAL</t>
  </si>
  <si>
    <t xml:space="preserve">BAYELSA </t>
  </si>
  <si>
    <t>KWARA TOTAL</t>
  </si>
  <si>
    <t>BAYELSA TOTAL</t>
  </si>
  <si>
    <t xml:space="preserve">BENUE </t>
  </si>
  <si>
    <t>LAGOS TOTAL</t>
  </si>
  <si>
    <t>BENUE TOTAL</t>
  </si>
  <si>
    <t xml:space="preserve">BORNO </t>
  </si>
  <si>
    <t>NASSARAWA TOTAL</t>
  </si>
  <si>
    <t>BORNO TOTAL</t>
  </si>
  <si>
    <t xml:space="preserve">CROSS RIVER </t>
  </si>
  <si>
    <t>NIGER TOTAL</t>
  </si>
  <si>
    <t>CROSS RIVER TOTAL</t>
  </si>
  <si>
    <t xml:space="preserve">DELTA </t>
  </si>
  <si>
    <t>OGUN TOTAL</t>
  </si>
  <si>
    <t>ONDO TOTAL</t>
  </si>
  <si>
    <t>DELTA TOTAL</t>
  </si>
  <si>
    <t xml:space="preserve">EBONYI </t>
  </si>
  <si>
    <t>EBONYI TOTAL</t>
  </si>
  <si>
    <t>EDO TOTAL</t>
  </si>
  <si>
    <t>OSUN TOTAL</t>
  </si>
  <si>
    <t xml:space="preserve">EKITI </t>
  </si>
  <si>
    <t>EKITI TOTAL</t>
  </si>
  <si>
    <t>OYO TOTAL</t>
  </si>
  <si>
    <t>ENUGU TOTAL</t>
  </si>
  <si>
    <t xml:space="preserve">GOMBE </t>
  </si>
  <si>
    <t>PLATEAU TOTAL</t>
  </si>
  <si>
    <t>GOMBE TOTAL</t>
  </si>
  <si>
    <t xml:space="preserve">IMO </t>
  </si>
  <si>
    <t>RIVERS TOTAL</t>
  </si>
  <si>
    <t>IMO TOTAL</t>
  </si>
  <si>
    <t xml:space="preserve">JIGAWA </t>
  </si>
  <si>
    <t>SOKOTO TOTAL</t>
  </si>
  <si>
    <t>JIGAWA TOTAL</t>
  </si>
  <si>
    <t>TARABA TOTAL</t>
  </si>
  <si>
    <t>KADUNA TOTAL</t>
  </si>
  <si>
    <t>ZAMFARA TOTAL</t>
  </si>
  <si>
    <t>FCT-ABUJA TOTAL</t>
  </si>
  <si>
    <t>SUB Total</t>
  </si>
  <si>
    <t>Grand Total</t>
  </si>
  <si>
    <t xml:space="preserve"> Distribution  of Revenue Allocation to Local Government Councils by Federation Account Allocation Committee for the Month of May,  2022 shared in June, 2022</t>
  </si>
  <si>
    <t xml:space="preserve">KADUNA </t>
  </si>
  <si>
    <t>Table II</t>
  </si>
  <si>
    <t>Table I</t>
  </si>
  <si>
    <t>Transfer to Non-oil Excess Account</t>
  </si>
  <si>
    <t>18=6+11+12+15</t>
  </si>
  <si>
    <t>19=10+11+14+17</t>
  </si>
  <si>
    <t>Net Allocation</t>
  </si>
  <si>
    <t xml:space="preserve"> Statutory Allocation</t>
  </si>
  <si>
    <t>13% Refunds on Subsidy, Priority Projects and Police Trust Fund 1999 - 2021</t>
  </si>
  <si>
    <t>13% Derivation Refund to Oil Producing States on withdrawal from ECA</t>
  </si>
  <si>
    <t>13% Refunds on Subsidy, Priority Projects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</si>
</sst>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_ ;\-#,##0.00\ 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name val="Times New Roman"/>
      <family val="1"/>
    </font>
    <font>
      <b/>
      <sz val="20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0" fillId="0" borderId="0"/>
    <xf numFmtId="0" fontId="20" fillId="0" borderId="0"/>
    <xf numFmtId="0" fontId="20" fillId="0" borderId="0"/>
  </cellStyleXfs>
  <cellXfs count="170">
    <xf numFmtId="0" fontId="0" fillId="0" borderId="0" xfId="0"/>
    <xf numFmtId="43" fontId="0" fillId="0" borderId="0" xfId="1" applyFont="1"/>
    <xf numFmtId="0" fontId="0" fillId="2" borderId="0" xfId="0" applyFill="1" applyProtection="1">
      <protection locked="0"/>
    </xf>
    <xf numFmtId="17" fontId="0" fillId="0" borderId="0" xfId="0" applyNumberFormat="1"/>
    <xf numFmtId="17" fontId="3" fillId="2" borderId="0" xfId="0" applyNumberFormat="1" applyFont="1" applyFill="1"/>
    <xf numFmtId="2" fontId="0" fillId="0" borderId="0" xfId="0" applyNumberFormat="1"/>
    <xf numFmtId="0" fontId="8" fillId="0" borderId="0" xfId="0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8" fillId="0" borderId="1" xfId="0" applyFont="1" applyBorder="1"/>
    <xf numFmtId="43" fontId="9" fillId="0" borderId="1" xfId="1" applyFont="1" applyBorder="1" applyAlignment="1"/>
    <xf numFmtId="43" fontId="9" fillId="0" borderId="4" xfId="1" applyFont="1" applyBorder="1" applyAlignment="1"/>
    <xf numFmtId="43" fontId="8" fillId="0" borderId="0" xfId="1" applyFont="1"/>
    <xf numFmtId="0" fontId="8" fillId="0" borderId="1" xfId="0" applyFont="1" applyBorder="1" applyAlignment="1">
      <alignment wrapText="1"/>
    </xf>
    <xf numFmtId="43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3" fontId="9" fillId="0" borderId="0" xfId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43" fontId="8" fillId="0" borderId="5" xfId="1" applyFont="1" applyBorder="1"/>
    <xf numFmtId="0" fontId="9" fillId="0" borderId="4" xfId="0" applyFont="1" applyBorder="1" applyAlignment="1">
      <alignment horizontal="center"/>
    </xf>
    <xf numFmtId="43" fontId="9" fillId="0" borderId="6" xfId="1" applyFont="1" applyBorder="1"/>
    <xf numFmtId="43" fontId="8" fillId="0" borderId="0" xfId="0" applyNumberFormat="1" applyFont="1"/>
    <xf numFmtId="165" fontId="8" fillId="0" borderId="0" xfId="0" applyNumberFormat="1" applyFont="1"/>
    <xf numFmtId="0" fontId="9" fillId="0" borderId="0" xfId="0" applyFont="1"/>
    <xf numFmtId="43" fontId="9" fillId="0" borderId="0" xfId="1" applyFont="1"/>
    <xf numFmtId="0" fontId="13" fillId="0" borderId="0" xfId="0" applyFont="1"/>
    <xf numFmtId="0" fontId="15" fillId="0" borderId="0" xfId="0" applyFont="1"/>
    <xf numFmtId="0" fontId="11" fillId="0" borderId="1" xfId="0" applyFont="1" applyBorder="1" applyAlignment="1">
      <alignment horizontal="center"/>
    </xf>
    <xf numFmtId="0" fontId="17" fillId="0" borderId="1" xfId="0" applyFont="1" applyBorder="1"/>
    <xf numFmtId="0" fontId="11" fillId="0" borderId="1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/>
    </xf>
    <xf numFmtId="39" fontId="17" fillId="0" borderId="1" xfId="0" applyNumberFormat="1" applyFont="1" applyBorder="1"/>
    <xf numFmtId="37" fontId="17" fillId="0" borderId="1" xfId="0" applyNumberFormat="1" applyFont="1" applyBorder="1" applyAlignment="1">
      <alignment horizontal="center"/>
    </xf>
    <xf numFmtId="43" fontId="17" fillId="0" borderId="1" xfId="1" applyFont="1" applyBorder="1"/>
    <xf numFmtId="43" fontId="17" fillId="0" borderId="1" xfId="0" applyNumberFormat="1" applyFont="1" applyBorder="1"/>
    <xf numFmtId="43" fontId="11" fillId="0" borderId="2" xfId="0" applyNumberFormat="1" applyFont="1" applyBorder="1"/>
    <xf numFmtId="43" fontId="17" fillId="0" borderId="2" xfId="1" applyFont="1" applyBorder="1"/>
    <xf numFmtId="165" fontId="13" fillId="0" borderId="0" xfId="0" applyNumberFormat="1" applyFont="1"/>
    <xf numFmtId="0" fontId="17" fillId="0" borderId="1" xfId="0" applyFont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13" fillId="3" borderId="0" xfId="0" applyFont="1" applyFill="1"/>
    <xf numFmtId="43" fontId="13" fillId="3" borderId="0" xfId="0" applyNumberFormat="1" applyFont="1" applyFill="1"/>
    <xf numFmtId="165" fontId="13" fillId="3" borderId="0" xfId="0" applyNumberFormat="1" applyFont="1" applyFill="1"/>
    <xf numFmtId="43" fontId="18" fillId="3" borderId="7" xfId="1" applyFont="1" applyFill="1" applyBorder="1"/>
    <xf numFmtId="43" fontId="13" fillId="0" borderId="0" xfId="0" applyNumberFormat="1" applyFont="1"/>
    <xf numFmtId="0" fontId="18" fillId="0" borderId="0" xfId="0" applyFont="1"/>
    <xf numFmtId="43" fontId="13" fillId="0" borderId="0" xfId="1" applyFont="1"/>
    <xf numFmtId="0" fontId="19" fillId="0" borderId="1" xfId="0" applyFont="1" applyBorder="1" applyAlignment="1">
      <alignment horizontal="center"/>
    </xf>
    <xf numFmtId="0" fontId="21" fillId="4" borderId="1" xfId="3" applyFont="1" applyFill="1" applyBorder="1" applyAlignment="1">
      <alignment horizontal="center"/>
    </xf>
    <xf numFmtId="0" fontId="21" fillId="0" borderId="1" xfId="3" applyFont="1" applyBorder="1" applyAlignment="1">
      <alignment horizontal="right" wrapText="1"/>
    </xf>
    <xf numFmtId="0" fontId="21" fillId="0" borderId="1" xfId="3" applyFont="1" applyBorder="1" applyAlignment="1">
      <alignment wrapText="1"/>
    </xf>
    <xf numFmtId="0" fontId="19" fillId="4" borderId="1" xfId="4" applyFont="1" applyFill="1" applyBorder="1" applyAlignment="1">
      <alignment horizontal="center"/>
    </xf>
    <xf numFmtId="43" fontId="11" fillId="0" borderId="1" xfId="1" applyFont="1" applyBorder="1" applyAlignment="1">
      <alignment horizontal="center" wrapText="1"/>
    </xf>
    <xf numFmtId="43" fontId="11" fillId="0" borderId="1" xfId="1" applyFont="1" applyBorder="1" applyAlignment="1">
      <alignment horizontal="center"/>
    </xf>
    <xf numFmtId="0" fontId="22" fillId="4" borderId="4" xfId="5" applyFont="1" applyFill="1" applyBorder="1" applyAlignment="1">
      <alignment horizontal="center" wrapText="1"/>
    </xf>
    <xf numFmtId="0" fontId="22" fillId="4" borderId="1" xfId="5" applyFont="1" applyFill="1" applyBorder="1" applyAlignment="1">
      <alignment horizontal="center" wrapText="1"/>
    </xf>
    <xf numFmtId="0" fontId="21" fillId="0" borderId="1" xfId="4" applyFont="1" applyBorder="1" applyAlignment="1">
      <alignment horizontal="right" wrapText="1"/>
    </xf>
    <xf numFmtId="0" fontId="21" fillId="0" borderId="1" xfId="4" applyFont="1" applyBorder="1" applyAlignment="1">
      <alignment wrapText="1"/>
    </xf>
    <xf numFmtId="43" fontId="21" fillId="0" borderId="1" xfId="1" applyFont="1" applyBorder="1" applyAlignment="1">
      <alignment wrapText="1"/>
    </xf>
    <xf numFmtId="164" fontId="21" fillId="0" borderId="1" xfId="4" applyNumberFormat="1" applyFont="1" applyBorder="1" applyAlignment="1">
      <alignment horizontal="right" wrapText="1"/>
    </xf>
    <xf numFmtId="0" fontId="15" fillId="0" borderId="1" xfId="0" applyFont="1" applyBorder="1"/>
    <xf numFmtId="43" fontId="19" fillId="0" borderId="1" xfId="0" applyNumberFormat="1" applyFont="1" applyBorder="1"/>
    <xf numFmtId="0" fontId="7" fillId="0" borderId="5" xfId="0" applyFont="1" applyBorder="1" applyAlignment="1">
      <alignment horizontal="center" wrapText="1"/>
    </xf>
    <xf numFmtId="43" fontId="18" fillId="3" borderId="0" xfId="1" applyFont="1" applyFill="1" applyBorder="1"/>
    <xf numFmtId="0" fontId="11" fillId="0" borderId="1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3" fillId="0" borderId="1" xfId="0" applyFont="1" applyBorder="1"/>
    <xf numFmtId="0" fontId="11" fillId="0" borderId="1" xfId="0" applyFont="1" applyBorder="1"/>
    <xf numFmtId="43" fontId="11" fillId="0" borderId="1" xfId="1" applyFont="1" applyBorder="1"/>
    <xf numFmtId="0" fontId="7" fillId="0" borderId="1" xfId="0" applyFont="1" applyBorder="1" applyAlignment="1">
      <alignment horizontal="center"/>
    </xf>
    <xf numFmtId="43" fontId="11" fillId="0" borderId="12" xfId="1" applyFont="1" applyBorder="1"/>
    <xf numFmtId="43" fontId="23" fillId="0" borderId="1" xfId="1" applyFont="1" applyBorder="1" applyAlignment="1">
      <alignment wrapText="1"/>
    </xf>
    <xf numFmtId="43" fontId="21" fillId="0" borderId="1" xfId="1" applyFont="1" applyFill="1" applyBorder="1" applyAlignment="1">
      <alignment horizontal="right" wrapText="1"/>
    </xf>
    <xf numFmtId="164" fontId="19" fillId="0" borderId="1" xfId="0" applyNumberFormat="1" applyFont="1" applyBorder="1"/>
    <xf numFmtId="0" fontId="0" fillId="0" borderId="0" xfId="0" applyAlignment="1">
      <alignment vertical="center"/>
    </xf>
    <xf numFmtId="0" fontId="26" fillId="0" borderId="1" xfId="0" applyFont="1" applyBorder="1"/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/>
    </xf>
    <xf numFmtId="0" fontId="0" fillId="5" borderId="0" xfId="0" applyFill="1"/>
    <xf numFmtId="0" fontId="0" fillId="0" borderId="1" xfId="0" applyBorder="1"/>
    <xf numFmtId="0" fontId="0" fillId="0" borderId="1" xfId="0" applyBorder="1" applyAlignment="1">
      <alignment vertical="center"/>
    </xf>
    <xf numFmtId="0" fontId="26" fillId="0" borderId="1" xfId="0" quotePrefix="1" applyFont="1" applyBorder="1" applyAlignment="1">
      <alignment horizontal="center"/>
    </xf>
    <xf numFmtId="0" fontId="26" fillId="0" borderId="1" xfId="0" quotePrefix="1" applyFont="1" applyBorder="1" applyAlignment="1">
      <alignment horizontal="center" vertical="center"/>
    </xf>
    <xf numFmtId="43" fontId="0" fillId="0" borderId="1" xfId="1" applyFont="1" applyBorder="1"/>
    <xf numFmtId="43" fontId="0" fillId="0" borderId="1" xfId="0" applyNumberFormat="1" applyBorder="1"/>
    <xf numFmtId="1" fontId="0" fillId="0" borderId="1" xfId="0" applyNumberFormat="1" applyBorder="1"/>
    <xf numFmtId="43" fontId="26" fillId="0" borderId="1" xfId="1" applyFont="1" applyBorder="1"/>
    <xf numFmtId="43" fontId="26" fillId="0" borderId="1" xfId="0" applyNumberFormat="1" applyFont="1" applyBorder="1"/>
    <xf numFmtId="0" fontId="26" fillId="0" borderId="5" xfId="0" applyFont="1" applyBorder="1" applyAlignment="1">
      <alignment vertical="center"/>
    </xf>
    <xf numFmtId="0" fontId="0" fillId="0" borderId="3" xfId="0" applyBorder="1"/>
    <xf numFmtId="0" fontId="0" fillId="0" borderId="5" xfId="0" applyBorder="1"/>
    <xf numFmtId="1" fontId="0" fillId="0" borderId="4" xfId="0" applyNumberFormat="1" applyBorder="1"/>
    <xf numFmtId="43" fontId="0" fillId="0" borderId="2" xfId="1" applyFont="1" applyBorder="1"/>
    <xf numFmtId="43" fontId="6" fillId="0" borderId="1" xfId="2" applyNumberFormat="1" applyFont="1" applyBorder="1" applyAlignment="1">
      <alignment horizontal="right" wrapText="1"/>
    </xf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left" wrapText="1"/>
    </xf>
    <xf numFmtId="164" fontId="6" fillId="0" borderId="1" xfId="2" applyNumberFormat="1" applyFont="1" applyBorder="1" applyAlignment="1">
      <alignment horizontal="right" wrapText="1"/>
    </xf>
    <xf numFmtId="43" fontId="1" fillId="0" borderId="1" xfId="1" applyFont="1" applyBorder="1"/>
    <xf numFmtId="0" fontId="26" fillId="5" borderId="0" xfId="0" applyFont="1" applyFill="1"/>
    <xf numFmtId="43" fontId="26" fillId="0" borderId="3" xfId="1" applyFont="1" applyBorder="1"/>
    <xf numFmtId="43" fontId="26" fillId="0" borderId="13" xfId="1" applyFont="1" applyBorder="1"/>
    <xf numFmtId="0" fontId="0" fillId="3" borderId="1" xfId="0" applyFill="1" applyBorder="1"/>
    <xf numFmtId="43" fontId="0" fillId="3" borderId="1" xfId="0" applyNumberFormat="1" applyFill="1" applyBorder="1"/>
    <xf numFmtId="43" fontId="0" fillId="0" borderId="0" xfId="0" applyNumberFormat="1"/>
    <xf numFmtId="43" fontId="0" fillId="3" borderId="0" xfId="0" applyNumberFormat="1" applyFill="1"/>
    <xf numFmtId="43" fontId="0" fillId="0" borderId="7" xfId="1" applyFont="1" applyFill="1" applyBorder="1"/>
    <xf numFmtId="165" fontId="27" fillId="0" borderId="0" xfId="0" applyNumberFormat="1" applyFont="1"/>
    <xf numFmtId="165" fontId="0" fillId="0" borderId="0" xfId="0" applyNumberFormat="1"/>
    <xf numFmtId="0" fontId="0" fillId="3" borderId="0" xfId="0" applyFill="1"/>
    <xf numFmtId="165" fontId="15" fillId="0" borderId="0" xfId="0" applyNumberFormat="1" applyFont="1"/>
    <xf numFmtId="166" fontId="15" fillId="0" borderId="1" xfId="0" applyNumberFormat="1" applyFont="1" applyBorder="1"/>
    <xf numFmtId="43" fontId="26" fillId="0" borderId="0" xfId="0" applyNumberFormat="1" applyFont="1"/>
    <xf numFmtId="165" fontId="26" fillId="0" borderId="1" xfId="0" applyNumberFormat="1" applyFont="1" applyBorder="1"/>
    <xf numFmtId="43" fontId="1" fillId="0" borderId="0" xfId="1" applyFont="1" applyBorder="1"/>
    <xf numFmtId="0" fontId="7" fillId="0" borderId="1" xfId="0" applyFont="1" applyBorder="1" applyAlignment="1">
      <alignment horizontal="center"/>
    </xf>
    <xf numFmtId="0" fontId="14" fillId="0" borderId="11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0" fontId="26" fillId="0" borderId="1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3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_lgc eco dec 21" xfId="4" xr:uid="{00000000-0005-0000-0000-000002000000}"/>
    <cellStyle name="Normal_lgcs data" xfId="2" xr:uid="{00000000-0005-0000-0000-000003000000}"/>
    <cellStyle name="Normal_states eco dec 21" xfId="3" xr:uid="{00000000-0005-0000-0000-000008000000}"/>
    <cellStyle name="Normal_TOTALDATA_1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9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803</v>
      </c>
      <c r="F3" t="s">
        <v>804</v>
      </c>
    </row>
    <row r="4" spans="1:8" ht="23.1" customHeight="1" x14ac:dyDescent="0.25">
      <c r="B4" t="s">
        <v>800</v>
      </c>
      <c r="C4" t="s">
        <v>801</v>
      </c>
      <c r="D4" t="s">
        <v>802</v>
      </c>
      <c r="F4" t="s">
        <v>800</v>
      </c>
      <c r="G4" t="s">
        <v>801</v>
      </c>
      <c r="H4" t="s">
        <v>802</v>
      </c>
    </row>
    <row r="5" spans="1:8" ht="23.1" customHeight="1" x14ac:dyDescent="0.25">
      <c r="B5" s="2" t="e">
        <f>IF(G5=1,F5-1,F5)</f>
        <v>#REF!</v>
      </c>
      <c r="C5" s="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4" t="e">
        <f>LOOKUP(C5,A8:B19)</f>
        <v>#REF!</v>
      </c>
      <c r="F6" s="4" t="e">
        <f>IF(G5=1,LOOKUP(G5,E8:F19),LOOKUP(G5,A8:B19))</f>
        <v>#REF!</v>
      </c>
    </row>
    <row r="8" spans="1:8" x14ac:dyDescent="0.25">
      <c r="A8">
        <v>1</v>
      </c>
      <c r="B8" s="5" t="e">
        <f>D8&amp;"-"&amp;RIGHT(B$5,2)</f>
        <v>#REF!</v>
      </c>
      <c r="D8" s="3" t="s">
        <v>813</v>
      </c>
      <c r="E8">
        <v>1</v>
      </c>
      <c r="F8" s="5" t="e">
        <f>D8&amp;"-"&amp;RIGHT(F$5,2)</f>
        <v>#REF!</v>
      </c>
    </row>
    <row r="9" spans="1:8" x14ac:dyDescent="0.25">
      <c r="A9">
        <v>2</v>
      </c>
      <c r="B9" s="5" t="e">
        <f t="shared" ref="B9:B19" si="0">D9&amp;"-"&amp;RIGHT(B$5,2)</f>
        <v>#REF!</v>
      </c>
      <c r="D9" s="3" t="s">
        <v>814</v>
      </c>
      <c r="E9">
        <v>2</v>
      </c>
      <c r="F9" s="5" t="e">
        <f t="shared" ref="F9:F19" si="1">D9&amp;"-"&amp;RIGHT(F$5,2)</f>
        <v>#REF!</v>
      </c>
    </row>
    <row r="10" spans="1:8" x14ac:dyDescent="0.25">
      <c r="A10">
        <v>3</v>
      </c>
      <c r="B10" s="5" t="e">
        <f t="shared" si="0"/>
        <v>#REF!</v>
      </c>
      <c r="D10" s="3" t="s">
        <v>815</v>
      </c>
      <c r="E10">
        <v>3</v>
      </c>
      <c r="F10" s="5" t="e">
        <f t="shared" si="1"/>
        <v>#REF!</v>
      </c>
    </row>
    <row r="11" spans="1:8" x14ac:dyDescent="0.25">
      <c r="A11">
        <v>4</v>
      </c>
      <c r="B11" s="5" t="e">
        <f t="shared" si="0"/>
        <v>#REF!</v>
      </c>
      <c r="D11" s="3" t="s">
        <v>816</v>
      </c>
      <c r="E11">
        <v>4</v>
      </c>
      <c r="F11" s="5" t="e">
        <f t="shared" si="1"/>
        <v>#REF!</v>
      </c>
    </row>
    <row r="12" spans="1:8" x14ac:dyDescent="0.25">
      <c r="A12">
        <v>5</v>
      </c>
      <c r="B12" s="5" t="e">
        <f t="shared" si="0"/>
        <v>#REF!</v>
      </c>
      <c r="D12" s="3" t="s">
        <v>805</v>
      </c>
      <c r="E12">
        <v>5</v>
      </c>
      <c r="F12" s="5" t="e">
        <f t="shared" si="1"/>
        <v>#REF!</v>
      </c>
    </row>
    <row r="13" spans="1:8" x14ac:dyDescent="0.25">
      <c r="A13">
        <v>6</v>
      </c>
      <c r="B13" s="5" t="e">
        <f t="shared" si="0"/>
        <v>#REF!</v>
      </c>
      <c r="D13" s="3" t="s">
        <v>806</v>
      </c>
      <c r="E13">
        <v>6</v>
      </c>
      <c r="F13" s="5" t="e">
        <f t="shared" si="1"/>
        <v>#REF!</v>
      </c>
    </row>
    <row r="14" spans="1:8" x14ac:dyDescent="0.25">
      <c r="A14">
        <v>7</v>
      </c>
      <c r="B14" s="5" t="e">
        <f t="shared" si="0"/>
        <v>#REF!</v>
      </c>
      <c r="D14" s="3" t="s">
        <v>807</v>
      </c>
      <c r="E14">
        <v>7</v>
      </c>
      <c r="F14" s="5" t="e">
        <f t="shared" si="1"/>
        <v>#REF!</v>
      </c>
    </row>
    <row r="15" spans="1:8" x14ac:dyDescent="0.25">
      <c r="A15">
        <v>8</v>
      </c>
      <c r="B15" s="5" t="e">
        <f t="shared" si="0"/>
        <v>#REF!</v>
      </c>
      <c r="D15" s="3" t="s">
        <v>808</v>
      </c>
      <c r="E15">
        <v>8</v>
      </c>
      <c r="F15" s="5" t="e">
        <f t="shared" si="1"/>
        <v>#REF!</v>
      </c>
    </row>
    <row r="16" spans="1:8" x14ac:dyDescent="0.25">
      <c r="A16">
        <v>9</v>
      </c>
      <c r="B16" s="5" t="e">
        <f t="shared" si="0"/>
        <v>#REF!</v>
      </c>
      <c r="D16" s="3" t="s">
        <v>809</v>
      </c>
      <c r="E16">
        <v>9</v>
      </c>
      <c r="F16" s="5" t="e">
        <f t="shared" si="1"/>
        <v>#REF!</v>
      </c>
    </row>
    <row r="17" spans="1:6" x14ac:dyDescent="0.25">
      <c r="A17">
        <v>10</v>
      </c>
      <c r="B17" s="5" t="e">
        <f t="shared" si="0"/>
        <v>#REF!</v>
      </c>
      <c r="D17" s="3" t="s">
        <v>810</v>
      </c>
      <c r="E17">
        <v>10</v>
      </c>
      <c r="F17" s="5" t="e">
        <f t="shared" si="1"/>
        <v>#REF!</v>
      </c>
    </row>
    <row r="18" spans="1:6" x14ac:dyDescent="0.25">
      <c r="A18">
        <v>11</v>
      </c>
      <c r="B18" s="5" t="e">
        <f t="shared" si="0"/>
        <v>#REF!</v>
      </c>
      <c r="D18" s="3" t="s">
        <v>811</v>
      </c>
      <c r="E18">
        <v>11</v>
      </c>
      <c r="F18" s="5" t="e">
        <f t="shared" si="1"/>
        <v>#REF!</v>
      </c>
    </row>
    <row r="19" spans="1:6" x14ac:dyDescent="0.25">
      <c r="A19">
        <v>12</v>
      </c>
      <c r="B19" s="5" t="e">
        <f t="shared" si="0"/>
        <v>#REF!</v>
      </c>
      <c r="D19" s="3" t="s">
        <v>812</v>
      </c>
      <c r="E19">
        <v>12</v>
      </c>
      <c r="F19" s="5" t="e">
        <f t="shared" si="1"/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H43"/>
  <sheetViews>
    <sheetView tabSelected="1" zoomScale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30" sqref="D30"/>
    </sheetView>
  </sheetViews>
  <sheetFormatPr defaultColWidth="9.109375" defaultRowHeight="21" x14ac:dyDescent="0.4"/>
  <cols>
    <col min="1" max="1" width="6.33203125" style="6" customWidth="1"/>
    <col min="2" max="2" width="40.88671875" style="6" customWidth="1"/>
    <col min="3" max="3" width="29.44140625" style="6" customWidth="1"/>
    <col min="4" max="4" width="28.5546875" style="6" customWidth="1"/>
    <col min="5" max="5" width="29.44140625" style="6" customWidth="1"/>
    <col min="6" max="6" width="29.33203125" style="6" bestFit="1" customWidth="1"/>
    <col min="7" max="7" width="28.6640625" style="6" customWidth="1"/>
    <col min="8" max="8" width="32" style="6" customWidth="1"/>
    <col min="9" max="16384" width="9.109375" style="6"/>
  </cols>
  <sheetData>
    <row r="1" spans="1:8" ht="30" customHeight="1" x14ac:dyDescent="0.4">
      <c r="A1" s="118" t="s">
        <v>850</v>
      </c>
      <c r="B1" s="118"/>
      <c r="C1" s="118"/>
      <c r="D1" s="118"/>
      <c r="E1" s="118"/>
      <c r="F1" s="118"/>
    </row>
    <row r="2" spans="1:8" ht="30" customHeight="1" x14ac:dyDescent="0.4">
      <c r="A2" s="118" t="s">
        <v>851</v>
      </c>
      <c r="B2" s="118"/>
      <c r="C2" s="118"/>
      <c r="D2" s="118"/>
      <c r="E2" s="118"/>
      <c r="F2" s="118"/>
    </row>
    <row r="3" spans="1:8" ht="30" customHeight="1" x14ac:dyDescent="0.4">
      <c r="A3" s="122" t="s">
        <v>948</v>
      </c>
      <c r="B3" s="123"/>
      <c r="C3" s="123"/>
      <c r="D3" s="123"/>
      <c r="E3" s="123"/>
      <c r="F3" s="124"/>
    </row>
    <row r="4" spans="1:8" ht="40.5" customHeight="1" x14ac:dyDescent="0.4">
      <c r="A4" s="169" t="s">
        <v>882</v>
      </c>
      <c r="B4" s="169"/>
      <c r="C4" s="169"/>
      <c r="D4" s="169"/>
      <c r="E4" s="169"/>
      <c r="F4" s="169"/>
    </row>
    <row r="5" spans="1:8" ht="83.25" customHeight="1" x14ac:dyDescent="0.4">
      <c r="A5" s="7" t="s">
        <v>0</v>
      </c>
      <c r="B5" s="8" t="s">
        <v>18</v>
      </c>
      <c r="C5" s="8" t="s">
        <v>13</v>
      </c>
      <c r="D5" s="65" t="s">
        <v>883</v>
      </c>
      <c r="E5" s="8" t="s">
        <v>22</v>
      </c>
      <c r="F5" s="72" t="s">
        <v>14</v>
      </c>
    </row>
    <row r="6" spans="1:8" ht="30" customHeight="1" x14ac:dyDescent="0.4">
      <c r="A6" s="9"/>
      <c r="B6" s="9"/>
      <c r="C6" s="10" t="s">
        <v>852</v>
      </c>
      <c r="D6" s="10" t="s">
        <v>852</v>
      </c>
      <c r="E6" s="10" t="s">
        <v>852</v>
      </c>
      <c r="F6" s="10" t="s">
        <v>852</v>
      </c>
      <c r="H6" s="14"/>
    </row>
    <row r="7" spans="1:8" ht="30" customHeight="1" x14ac:dyDescent="0.4">
      <c r="A7" s="11">
        <v>1</v>
      </c>
      <c r="B7" s="11" t="s">
        <v>19</v>
      </c>
      <c r="C7" s="12">
        <v>185196362364.7019</v>
      </c>
      <c r="D7" s="13">
        <v>14590087138.799999</v>
      </c>
      <c r="E7" s="13">
        <v>29776838462.929501</v>
      </c>
      <c r="F7" s="12">
        <f>C7+D7+E7</f>
        <v>229563287966.4314</v>
      </c>
      <c r="G7" s="24">
        <f>F7/1000000000</f>
        <v>229.5632879664314</v>
      </c>
      <c r="H7" s="14"/>
    </row>
    <row r="8" spans="1:8" ht="30" customHeight="1" x14ac:dyDescent="0.4">
      <c r="A8" s="11">
        <v>2</v>
      </c>
      <c r="B8" s="11" t="s">
        <v>24</v>
      </c>
      <c r="C8" s="12">
        <v>93934069901.002899</v>
      </c>
      <c r="D8" s="12">
        <v>48633623796</v>
      </c>
      <c r="E8" s="12">
        <v>99256128209.764999</v>
      </c>
      <c r="F8" s="12">
        <f t="shared" ref="F8:F20" si="0">C8+D8+E8</f>
        <v>241823821906.76788</v>
      </c>
      <c r="G8" s="24">
        <f t="shared" ref="G8:G21" si="1">F8/1000000000</f>
        <v>241.82382190676788</v>
      </c>
      <c r="H8" s="14"/>
    </row>
    <row r="9" spans="1:8" ht="30" customHeight="1" x14ac:dyDescent="0.4">
      <c r="A9" s="11">
        <v>3</v>
      </c>
      <c r="B9" s="11" t="s">
        <v>25</v>
      </c>
      <c r="C9" s="12">
        <v>72419230537.449905</v>
      </c>
      <c r="D9" s="12">
        <v>34043536657.200001</v>
      </c>
      <c r="E9" s="12">
        <v>69479289746.835495</v>
      </c>
      <c r="F9" s="12">
        <f>C9+D9+E9</f>
        <v>175942056941.48541</v>
      </c>
      <c r="G9" s="24">
        <f t="shared" si="1"/>
        <v>175.94205694148542</v>
      </c>
      <c r="H9" s="14"/>
    </row>
    <row r="10" spans="1:8" ht="30" customHeight="1" x14ac:dyDescent="0.4">
      <c r="A10" s="11">
        <v>4</v>
      </c>
      <c r="B10" s="11" t="s">
        <v>15</v>
      </c>
      <c r="C10" s="12">
        <v>33454013929.285301</v>
      </c>
      <c r="D10" s="12">
        <v>0</v>
      </c>
      <c r="E10" s="12">
        <v>0</v>
      </c>
      <c r="F10" s="12">
        <f t="shared" si="0"/>
        <v>33454013929.285301</v>
      </c>
      <c r="G10" s="24">
        <f t="shared" si="1"/>
        <v>33.454013929285303</v>
      </c>
      <c r="H10" s="25"/>
    </row>
    <row r="11" spans="1:8" ht="30" customHeight="1" x14ac:dyDescent="0.4">
      <c r="A11" s="11">
        <v>5</v>
      </c>
      <c r="B11" s="11" t="s">
        <v>29</v>
      </c>
      <c r="C11" s="12">
        <v>10856221690.290001</v>
      </c>
      <c r="D11" s="12">
        <v>0</v>
      </c>
      <c r="E11" s="12">
        <v>1043177371.84</v>
      </c>
      <c r="F11" s="12">
        <f t="shared" si="0"/>
        <v>11899399062.130001</v>
      </c>
      <c r="G11" s="24">
        <f t="shared" si="1"/>
        <v>11.899399062130001</v>
      </c>
    </row>
    <row r="12" spans="1:8" ht="30" customHeight="1" x14ac:dyDescent="0.4">
      <c r="A12" s="11">
        <v>6</v>
      </c>
      <c r="B12" s="15" t="s">
        <v>853</v>
      </c>
      <c r="C12" s="12">
        <v>6206100354.3400002</v>
      </c>
      <c r="D12" s="12">
        <v>4052801983</v>
      </c>
      <c r="E12" s="12">
        <v>7483981409.0699997</v>
      </c>
      <c r="F12" s="12">
        <f t="shared" si="0"/>
        <v>17742883746.41</v>
      </c>
      <c r="G12" s="24">
        <f t="shared" si="1"/>
        <v>17.742883746410001</v>
      </c>
    </row>
    <row r="13" spans="1:8" ht="30" customHeight="1" x14ac:dyDescent="0.4">
      <c r="A13" s="11">
        <v>7</v>
      </c>
      <c r="B13" s="15" t="s">
        <v>854</v>
      </c>
      <c r="C13" s="12">
        <v>7353704855.9099998</v>
      </c>
      <c r="D13" s="12">
        <v>0</v>
      </c>
      <c r="E13" s="12">
        <v>0</v>
      </c>
      <c r="F13" s="12">
        <f t="shared" si="0"/>
        <v>7353704855.9099998</v>
      </c>
      <c r="G13" s="24">
        <f t="shared" si="1"/>
        <v>7.3537048559100002</v>
      </c>
    </row>
    <row r="14" spans="1:8" ht="38.25" customHeight="1" x14ac:dyDescent="0.4">
      <c r="A14" s="11">
        <v>8</v>
      </c>
      <c r="B14" s="15" t="s">
        <v>855</v>
      </c>
      <c r="C14" s="12">
        <v>100000000</v>
      </c>
      <c r="D14" s="12">
        <v>0</v>
      </c>
      <c r="E14" s="12">
        <v>0</v>
      </c>
      <c r="F14" s="12">
        <f t="shared" si="0"/>
        <v>100000000</v>
      </c>
      <c r="G14" s="24">
        <f t="shared" si="1"/>
        <v>0.1</v>
      </c>
    </row>
    <row r="15" spans="1:8" ht="38.25" customHeight="1" x14ac:dyDescent="0.4">
      <c r="A15" s="11">
        <v>9</v>
      </c>
      <c r="B15" s="15" t="s">
        <v>818</v>
      </c>
      <c r="C15" s="12">
        <v>1000000000</v>
      </c>
      <c r="D15" s="12">
        <v>0</v>
      </c>
      <c r="E15" s="12">
        <v>0</v>
      </c>
      <c r="F15" s="12">
        <f t="shared" si="0"/>
        <v>1000000000</v>
      </c>
      <c r="G15" s="24">
        <f t="shared" si="1"/>
        <v>1</v>
      </c>
    </row>
    <row r="16" spans="1:8" ht="63" x14ac:dyDescent="0.4">
      <c r="A16" s="11">
        <v>10</v>
      </c>
      <c r="B16" s="15" t="s">
        <v>955</v>
      </c>
      <c r="C16" s="16">
        <v>25962199311.330002</v>
      </c>
      <c r="D16" s="12">
        <v>0</v>
      </c>
      <c r="E16" s="12">
        <v>0</v>
      </c>
      <c r="F16" s="12">
        <f t="shared" si="0"/>
        <v>25962199311.330002</v>
      </c>
      <c r="G16" s="24">
        <f t="shared" si="1"/>
        <v>25.962199311330004</v>
      </c>
    </row>
    <row r="17" spans="1:8" ht="63" x14ac:dyDescent="0.4">
      <c r="A17" s="11">
        <v>11</v>
      </c>
      <c r="B17" s="15" t="s">
        <v>954</v>
      </c>
      <c r="C17" s="16">
        <v>18163078852.380001</v>
      </c>
      <c r="D17" s="12">
        <v>0</v>
      </c>
      <c r="E17" s="12">
        <v>0</v>
      </c>
      <c r="F17" s="12">
        <f t="shared" si="0"/>
        <v>18163078852.380001</v>
      </c>
      <c r="G17" s="24">
        <f t="shared" si="1"/>
        <v>18.16307885238</v>
      </c>
    </row>
    <row r="18" spans="1:8" ht="42" x14ac:dyDescent="0.4">
      <c r="A18" s="11">
        <v>12</v>
      </c>
      <c r="B18" s="15" t="s">
        <v>956</v>
      </c>
      <c r="C18" s="16">
        <v>35306527459.040001</v>
      </c>
      <c r="D18" s="12">
        <v>0</v>
      </c>
      <c r="E18" s="12">
        <v>0</v>
      </c>
      <c r="F18" s="12">
        <f t="shared" si="0"/>
        <v>35306527459.040001</v>
      </c>
      <c r="G18" s="24">
        <f t="shared" si="1"/>
        <v>35.306527459039998</v>
      </c>
    </row>
    <row r="19" spans="1:8" ht="42.75" customHeight="1" x14ac:dyDescent="0.4">
      <c r="A19" s="11">
        <v>13</v>
      </c>
      <c r="B19" s="15" t="s">
        <v>819</v>
      </c>
      <c r="C19" s="16">
        <v>0</v>
      </c>
      <c r="D19" s="12">
        <v>0</v>
      </c>
      <c r="E19" s="12">
        <v>6139554322.25</v>
      </c>
      <c r="F19" s="12">
        <f t="shared" si="0"/>
        <v>6139554322.25</v>
      </c>
      <c r="G19" s="24">
        <f t="shared" si="1"/>
        <v>6.1395543222500004</v>
      </c>
    </row>
    <row r="20" spans="1:8" ht="42.75" customHeight="1" x14ac:dyDescent="0.4">
      <c r="A20" s="11">
        <v>14</v>
      </c>
      <c r="B20" s="15" t="s">
        <v>949</v>
      </c>
      <c r="C20" s="16">
        <v>100000000000</v>
      </c>
      <c r="D20" s="12"/>
      <c r="E20" s="12"/>
      <c r="F20" s="12">
        <f t="shared" si="0"/>
        <v>100000000000</v>
      </c>
      <c r="G20" s="24">
        <f t="shared" si="1"/>
        <v>100</v>
      </c>
    </row>
    <row r="21" spans="1:8" ht="30" customHeight="1" x14ac:dyDescent="0.4">
      <c r="A21" s="11"/>
      <c r="B21" s="17" t="s">
        <v>856</v>
      </c>
      <c r="C21" s="16">
        <f>SUM(C7:C20)</f>
        <v>589951509255.72998</v>
      </c>
      <c r="D21" s="16">
        <f t="shared" ref="D21:F21" si="2">SUM(D7:D20)</f>
        <v>101320049575</v>
      </c>
      <c r="E21" s="16">
        <f t="shared" si="2"/>
        <v>213178969522.69</v>
      </c>
      <c r="F21" s="16">
        <f t="shared" si="2"/>
        <v>904450528353.42004</v>
      </c>
      <c r="G21" s="24">
        <f t="shared" si="1"/>
        <v>904.45052835342005</v>
      </c>
    </row>
    <row r="22" spans="1:8" ht="50.25" customHeight="1" x14ac:dyDescent="0.4">
      <c r="B22" s="19"/>
      <c r="C22" s="18"/>
      <c r="D22" s="18"/>
      <c r="E22" s="18"/>
      <c r="F22" s="18"/>
    </row>
    <row r="23" spans="1:8" ht="33.75" customHeight="1" x14ac:dyDescent="0.4">
      <c r="A23" s="119" t="s">
        <v>884</v>
      </c>
      <c r="B23" s="120"/>
      <c r="C23" s="120"/>
      <c r="D23" s="120"/>
      <c r="E23" s="120"/>
      <c r="F23" s="120"/>
      <c r="G23" s="120"/>
      <c r="H23" s="120"/>
    </row>
    <row r="24" spans="1:8" ht="33.75" customHeight="1" x14ac:dyDescent="0.4">
      <c r="A24" s="125" t="s">
        <v>947</v>
      </c>
      <c r="B24" s="126"/>
      <c r="C24" s="126"/>
      <c r="D24" s="126"/>
      <c r="E24" s="126"/>
      <c r="F24" s="126"/>
      <c r="G24" s="126"/>
      <c r="H24" s="126"/>
    </row>
    <row r="25" spans="1:8" ht="30" customHeight="1" x14ac:dyDescent="0.4">
      <c r="A25" s="9">
        <v>0</v>
      </c>
      <c r="B25" s="9">
        <v>1</v>
      </c>
      <c r="C25" s="9">
        <v>2</v>
      </c>
      <c r="D25" s="9">
        <v>3</v>
      </c>
      <c r="E25" s="9" t="s">
        <v>857</v>
      </c>
      <c r="F25" s="9">
        <v>5</v>
      </c>
      <c r="G25" s="9">
        <v>7</v>
      </c>
      <c r="H25" s="9" t="s">
        <v>881</v>
      </c>
    </row>
    <row r="26" spans="1:8" ht="73.5" customHeight="1" x14ac:dyDescent="0.4">
      <c r="A26" s="17" t="s">
        <v>0</v>
      </c>
      <c r="B26" s="17" t="s">
        <v>18</v>
      </c>
      <c r="C26" s="20" t="s">
        <v>7</v>
      </c>
      <c r="D26" s="17" t="s">
        <v>858</v>
      </c>
      <c r="E26" s="17" t="s">
        <v>11</v>
      </c>
      <c r="F26" s="65" t="s">
        <v>883</v>
      </c>
      <c r="G26" s="17" t="s">
        <v>22</v>
      </c>
      <c r="H26" s="17" t="s">
        <v>14</v>
      </c>
    </row>
    <row r="27" spans="1:8" ht="22.8" x14ac:dyDescent="0.4">
      <c r="A27" s="11"/>
      <c r="B27" s="11"/>
      <c r="C27" s="10" t="s">
        <v>852</v>
      </c>
      <c r="D27" s="10" t="s">
        <v>852</v>
      </c>
      <c r="E27" s="10" t="s">
        <v>852</v>
      </c>
      <c r="F27" s="10" t="s">
        <v>852</v>
      </c>
      <c r="G27" s="10" t="s">
        <v>852</v>
      </c>
      <c r="H27" s="10" t="s">
        <v>852</v>
      </c>
    </row>
    <row r="28" spans="1:8" x14ac:dyDescent="0.4">
      <c r="A28" s="11">
        <v>1</v>
      </c>
      <c r="B28" s="11" t="s">
        <v>16</v>
      </c>
      <c r="C28" s="21">
        <v>170501586459.53</v>
      </c>
      <c r="D28" s="21">
        <v>106578027913.14</v>
      </c>
      <c r="E28" s="21">
        <f>C28-D28</f>
        <v>63923558546.389999</v>
      </c>
      <c r="F28" s="21">
        <v>13617414662.879999</v>
      </c>
      <c r="G28" s="21">
        <v>27791715898.73</v>
      </c>
      <c r="H28" s="21">
        <f>E28+F28+G28</f>
        <v>105332689108</v>
      </c>
    </row>
    <row r="29" spans="1:8" x14ac:dyDescent="0.4">
      <c r="A29" s="11">
        <v>2</v>
      </c>
      <c r="B29" s="11" t="s">
        <v>17</v>
      </c>
      <c r="C29" s="21">
        <v>3515496628.0300002</v>
      </c>
      <c r="D29" s="21">
        <v>0</v>
      </c>
      <c r="E29" s="21">
        <f t="shared" ref="E29:E32" si="3">C29-D29</f>
        <v>3515496628.0300002</v>
      </c>
      <c r="F29" s="21">
        <v>0</v>
      </c>
      <c r="G29" s="21">
        <v>0</v>
      </c>
      <c r="H29" s="21">
        <f t="shared" ref="H29:H32" si="4">E29+F29+G29</f>
        <v>3515496628.0300002</v>
      </c>
    </row>
    <row r="30" spans="1:8" x14ac:dyDescent="0.4">
      <c r="A30" s="11">
        <v>3</v>
      </c>
      <c r="B30" s="11" t="s">
        <v>4</v>
      </c>
      <c r="C30" s="21">
        <v>1757748314.02</v>
      </c>
      <c r="D30" s="21">
        <v>0</v>
      </c>
      <c r="E30" s="21">
        <f t="shared" si="3"/>
        <v>1757748314.02</v>
      </c>
      <c r="F30" s="21">
        <v>0</v>
      </c>
      <c r="G30" s="21">
        <v>0</v>
      </c>
      <c r="H30" s="21">
        <f t="shared" si="4"/>
        <v>1757748314.02</v>
      </c>
    </row>
    <row r="31" spans="1:8" ht="42" x14ac:dyDescent="0.4">
      <c r="A31" s="11">
        <v>4</v>
      </c>
      <c r="B31" s="15" t="s">
        <v>5</v>
      </c>
      <c r="C31" s="21">
        <v>5906034335.0900002</v>
      </c>
      <c r="D31" s="21">
        <v>0</v>
      </c>
      <c r="E31" s="21">
        <f t="shared" si="3"/>
        <v>5906034335.0900002</v>
      </c>
      <c r="F31" s="21">
        <v>0</v>
      </c>
      <c r="G31" s="21">
        <v>0</v>
      </c>
      <c r="H31" s="21">
        <f t="shared" si="4"/>
        <v>5906034335.0900002</v>
      </c>
    </row>
    <row r="32" spans="1:8" ht="21.6" thickBot="1" x14ac:dyDescent="0.45">
      <c r="A32" s="11">
        <v>5</v>
      </c>
      <c r="B32" s="11" t="s">
        <v>6</v>
      </c>
      <c r="C32" s="21">
        <v>3515496628.0300002</v>
      </c>
      <c r="D32" s="21">
        <v>69362636</v>
      </c>
      <c r="E32" s="21">
        <f t="shared" si="3"/>
        <v>3446133992.0300002</v>
      </c>
      <c r="F32" s="21">
        <v>972672475.91999996</v>
      </c>
      <c r="G32" s="21">
        <v>1985122564.2</v>
      </c>
      <c r="H32" s="21">
        <f t="shared" si="4"/>
        <v>6403929032.1499996</v>
      </c>
    </row>
    <row r="33" spans="1:8" ht="36.75" customHeight="1" thickTop="1" thickBot="1" x14ac:dyDescent="0.45">
      <c r="A33" s="11"/>
      <c r="B33" s="22" t="s">
        <v>14</v>
      </c>
      <c r="C33" s="23">
        <f>SUM(C28:C32)</f>
        <v>185196362364.69998</v>
      </c>
      <c r="D33" s="23">
        <f>SUM(D28:D32)</f>
        <v>106647390549.14</v>
      </c>
      <c r="E33" s="23">
        <f>SUM(E28:E32)</f>
        <v>78548971815.559998</v>
      </c>
      <c r="F33" s="23">
        <f t="shared" ref="F33" si="5">SUM(F28:F32)</f>
        <v>14590087138.799999</v>
      </c>
      <c r="G33" s="23">
        <f t="shared" ref="G33:H33" si="6">SUM(G28:G32)</f>
        <v>29776838462.93</v>
      </c>
      <c r="H33" s="23">
        <f t="shared" si="6"/>
        <v>122915897417.28999</v>
      </c>
    </row>
    <row r="34" spans="1:8" ht="21.6" thickTop="1" x14ac:dyDescent="0.4">
      <c r="D34" s="24"/>
      <c r="E34" s="24"/>
    </row>
    <row r="35" spans="1:8" ht="12.75" hidden="1" customHeight="1" thickTop="1" thickBot="1" x14ac:dyDescent="0.45">
      <c r="A35" s="127" t="s">
        <v>859</v>
      </c>
      <c r="B35" s="127"/>
      <c r="C35" s="127"/>
      <c r="E35" s="24"/>
    </row>
    <row r="36" spans="1:8" ht="100.5" customHeight="1" x14ac:dyDescent="0.4">
      <c r="A36" s="128" t="s">
        <v>860</v>
      </c>
      <c r="B36" s="128"/>
      <c r="C36" s="128"/>
      <c r="D36" s="128"/>
      <c r="E36" s="128"/>
    </row>
    <row r="37" spans="1:8" ht="42.75" customHeight="1" x14ac:dyDescent="0.4">
      <c r="B37" s="26"/>
      <c r="C37" s="26"/>
      <c r="D37" s="26"/>
      <c r="E37" s="26"/>
      <c r="H37" s="25"/>
    </row>
    <row r="38" spans="1:8" x14ac:dyDescent="0.4">
      <c r="B38" s="26"/>
      <c r="C38" s="26"/>
      <c r="D38" s="26"/>
      <c r="E38" s="26"/>
    </row>
    <row r="39" spans="1:8" x14ac:dyDescent="0.4">
      <c r="B39" s="27"/>
      <c r="C39" s="26"/>
      <c r="D39" s="26"/>
      <c r="E39" s="26"/>
    </row>
    <row r="40" spans="1:8" ht="22.8" x14ac:dyDescent="0.4">
      <c r="B40" s="14"/>
      <c r="C40" s="121" t="s">
        <v>26</v>
      </c>
      <c r="D40" s="121"/>
      <c r="E40" s="121"/>
    </row>
    <row r="41" spans="1:8" ht="35.25" customHeight="1" x14ac:dyDescent="0.4">
      <c r="B41" s="14"/>
      <c r="C41" s="121" t="s">
        <v>861</v>
      </c>
      <c r="D41" s="121"/>
      <c r="E41" s="121"/>
    </row>
    <row r="42" spans="1:8" ht="22.8" x14ac:dyDescent="0.4">
      <c r="B42" s="14"/>
      <c r="C42" s="121" t="s">
        <v>862</v>
      </c>
      <c r="D42" s="121"/>
      <c r="E42" s="121"/>
    </row>
    <row r="43" spans="1:8" ht="22.8" x14ac:dyDescent="0.4">
      <c r="B43" s="14"/>
      <c r="C43" s="121" t="s">
        <v>27</v>
      </c>
      <c r="D43" s="121"/>
      <c r="E43" s="121"/>
    </row>
  </sheetData>
  <mergeCells count="12">
    <mergeCell ref="C42:E42"/>
    <mergeCell ref="C43:E43"/>
    <mergeCell ref="A35:C35"/>
    <mergeCell ref="A36:E36"/>
    <mergeCell ref="C40:E40"/>
    <mergeCell ref="A1:F1"/>
    <mergeCell ref="A2:F2"/>
    <mergeCell ref="A4:F4"/>
    <mergeCell ref="A23:H23"/>
    <mergeCell ref="C41:E41"/>
    <mergeCell ref="A3:F3"/>
    <mergeCell ref="A24:H24"/>
  </mergeCells>
  <phoneticPr fontId="2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56"/>
  <sheetViews>
    <sheetView workbookViewId="0">
      <selection activeCell="A4" sqref="A4:S4"/>
    </sheetView>
  </sheetViews>
  <sheetFormatPr defaultColWidth="8.88671875" defaultRowHeight="13.2" x14ac:dyDescent="0.25"/>
  <cols>
    <col min="1" max="1" width="4.109375" style="28" bestFit="1" customWidth="1"/>
    <col min="2" max="2" width="22.44140625" style="28" customWidth="1"/>
    <col min="3" max="3" width="7.44140625" style="28" customWidth="1"/>
    <col min="4" max="4" width="25.5546875" style="28" customWidth="1"/>
    <col min="5" max="5" width="23.6640625" style="28" customWidth="1"/>
    <col min="6" max="6" width="28.33203125" style="28" customWidth="1"/>
    <col min="7" max="7" width="21.33203125" style="28" customWidth="1"/>
    <col min="8" max="8" width="24.44140625" style="28" customWidth="1"/>
    <col min="9" max="9" width="22.6640625" style="28" customWidth="1"/>
    <col min="10" max="11" width="25.5546875" style="28" customWidth="1"/>
    <col min="12" max="17" width="22" style="28" customWidth="1"/>
    <col min="18" max="18" width="24.33203125" style="28" bestFit="1" customWidth="1"/>
    <col min="19" max="19" width="24.109375" style="28" customWidth="1"/>
    <col min="20" max="20" width="6.44140625" style="28" customWidth="1"/>
    <col min="21" max="21" width="8.88671875" style="28"/>
    <col min="22" max="22" width="16.33203125" style="28" bestFit="1" customWidth="1"/>
    <col min="23" max="23" width="16.88671875" style="28" bestFit="1" customWidth="1"/>
    <col min="24" max="24" width="21" style="28" customWidth="1"/>
    <col min="25" max="25" width="8.88671875" style="28"/>
    <col min="26" max="26" width="17.44140625" style="28" customWidth="1"/>
    <col min="27" max="27" width="12.33203125" style="28" bestFit="1" customWidth="1"/>
    <col min="28" max="28" width="17.88671875" style="28" customWidth="1"/>
    <col min="29" max="30" width="8.88671875" style="28"/>
    <col min="31" max="31" width="17.88671875" style="28" bestFit="1" customWidth="1"/>
    <col min="32" max="32" width="16.33203125" style="28" bestFit="1" customWidth="1"/>
    <col min="33" max="33" width="17.88671875" style="28" bestFit="1" customWidth="1"/>
    <col min="34" max="16384" width="8.88671875" style="28"/>
  </cols>
  <sheetData>
    <row r="1" spans="1:33" ht="22.8" x14ac:dyDescent="0.4">
      <c r="A1" s="138" t="s">
        <v>863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</row>
    <row r="2" spans="1:33" ht="24.6" x14ac:dyDescent="0.4">
      <c r="A2" s="139" t="s">
        <v>864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</row>
    <row r="3" spans="1:33" ht="18" customHeight="1" x14ac:dyDescent="0.35">
      <c r="H3" s="29" t="s">
        <v>20</v>
      </c>
    </row>
    <row r="4" spans="1:33" ht="17.399999999999999" x14ac:dyDescent="0.3">
      <c r="A4" s="140" t="s">
        <v>885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</row>
    <row r="5" spans="1:33" ht="20.399999999999999" x14ac:dyDescent="0.35"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</row>
    <row r="6" spans="1:33" ht="15.6" x14ac:dyDescent="0.3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 t="s">
        <v>8</v>
      </c>
      <c r="G6" s="30">
        <v>7</v>
      </c>
      <c r="H6" s="30">
        <v>8</v>
      </c>
      <c r="I6" s="30">
        <v>9</v>
      </c>
      <c r="J6" s="30" t="s">
        <v>9</v>
      </c>
      <c r="K6" s="30">
        <v>11</v>
      </c>
      <c r="L6" s="30">
        <v>12</v>
      </c>
      <c r="M6" s="30">
        <v>13</v>
      </c>
      <c r="N6" s="30">
        <v>14</v>
      </c>
      <c r="O6" s="30">
        <v>15</v>
      </c>
      <c r="P6" s="30">
        <v>16</v>
      </c>
      <c r="Q6" s="30">
        <v>17</v>
      </c>
      <c r="R6" s="30" t="s">
        <v>950</v>
      </c>
      <c r="S6" s="30" t="s">
        <v>951</v>
      </c>
      <c r="T6" s="31"/>
    </row>
    <row r="7" spans="1:33" ht="12.75" customHeight="1" x14ac:dyDescent="0.3">
      <c r="A7" s="131" t="s">
        <v>0</v>
      </c>
      <c r="B7" s="131" t="s">
        <v>18</v>
      </c>
      <c r="C7" s="131" t="s">
        <v>1</v>
      </c>
      <c r="D7" s="131" t="s">
        <v>865</v>
      </c>
      <c r="E7" s="131" t="s">
        <v>28</v>
      </c>
      <c r="F7" s="131" t="s">
        <v>2</v>
      </c>
      <c r="G7" s="133" t="s">
        <v>21</v>
      </c>
      <c r="H7" s="134"/>
      <c r="I7" s="135"/>
      <c r="J7" s="131" t="s">
        <v>11</v>
      </c>
      <c r="K7" s="136" t="s">
        <v>883</v>
      </c>
      <c r="L7" s="131" t="s">
        <v>866</v>
      </c>
      <c r="M7" s="131" t="s">
        <v>867</v>
      </c>
      <c r="N7" s="131" t="s">
        <v>868</v>
      </c>
      <c r="O7" s="131" t="s">
        <v>68</v>
      </c>
      <c r="P7" s="131" t="s">
        <v>869</v>
      </c>
      <c r="Q7" s="131" t="s">
        <v>870</v>
      </c>
      <c r="R7" s="131" t="s">
        <v>23</v>
      </c>
      <c r="S7" s="131" t="s">
        <v>12</v>
      </c>
      <c r="T7" s="142" t="s">
        <v>0</v>
      </c>
    </row>
    <row r="8" spans="1:33" ht="50.25" customHeight="1" x14ac:dyDescent="0.3">
      <c r="A8" s="132"/>
      <c r="B8" s="132"/>
      <c r="C8" s="132"/>
      <c r="D8" s="132"/>
      <c r="E8" s="132"/>
      <c r="F8" s="132"/>
      <c r="G8" s="32" t="s">
        <v>3</v>
      </c>
      <c r="H8" s="32" t="s">
        <v>10</v>
      </c>
      <c r="I8" s="32" t="s">
        <v>871</v>
      </c>
      <c r="J8" s="132"/>
      <c r="K8" s="137"/>
      <c r="L8" s="132"/>
      <c r="M8" s="132"/>
      <c r="N8" s="132"/>
      <c r="O8" s="132"/>
      <c r="P8" s="132"/>
      <c r="Q8" s="132"/>
      <c r="R8" s="132"/>
      <c r="S8" s="132"/>
      <c r="T8" s="143"/>
    </row>
    <row r="9" spans="1:33" ht="30" customHeight="1" x14ac:dyDescent="0.3">
      <c r="A9" s="31"/>
      <c r="B9" s="31"/>
      <c r="C9" s="31"/>
      <c r="D9" s="33" t="s">
        <v>852</v>
      </c>
      <c r="E9" s="33" t="s">
        <v>852</v>
      </c>
      <c r="F9" s="33" t="s">
        <v>852</v>
      </c>
      <c r="G9" s="33" t="s">
        <v>852</v>
      </c>
      <c r="H9" s="33" t="s">
        <v>852</v>
      </c>
      <c r="I9" s="33" t="s">
        <v>852</v>
      </c>
      <c r="J9" s="33" t="s">
        <v>852</v>
      </c>
      <c r="K9" s="33" t="s">
        <v>852</v>
      </c>
      <c r="L9" s="33" t="s">
        <v>852</v>
      </c>
      <c r="M9" s="33" t="s">
        <v>852</v>
      </c>
      <c r="N9" s="33" t="s">
        <v>852</v>
      </c>
      <c r="O9" s="33" t="s">
        <v>852</v>
      </c>
      <c r="P9" s="33" t="s">
        <v>852</v>
      </c>
      <c r="Q9" s="33" t="s">
        <v>852</v>
      </c>
      <c r="R9" s="33" t="s">
        <v>852</v>
      </c>
      <c r="S9" s="33" t="s">
        <v>852</v>
      </c>
      <c r="T9" s="31"/>
    </row>
    <row r="10" spans="1:33" ht="30" customHeight="1" x14ac:dyDescent="0.3">
      <c r="A10" s="31">
        <v>1</v>
      </c>
      <c r="B10" s="34" t="s">
        <v>31</v>
      </c>
      <c r="C10" s="35">
        <v>17</v>
      </c>
      <c r="D10" s="36">
        <v>2257042757.561707</v>
      </c>
      <c r="E10" s="36">
        <v>656938027.08399999</v>
      </c>
      <c r="F10" s="37">
        <f>D10+E10</f>
        <v>2913980784.6457071</v>
      </c>
      <c r="G10" s="36">
        <v>65118215.920000002</v>
      </c>
      <c r="H10" s="36">
        <v>0</v>
      </c>
      <c r="I10" s="36">
        <f>964466835.78-H10-G10</f>
        <v>899348619.86000001</v>
      </c>
      <c r="J10" s="36">
        <f>F10-G10-H10-I10</f>
        <v>1949513948.8657069</v>
      </c>
      <c r="K10" s="36">
        <v>1006897543.6011</v>
      </c>
      <c r="L10" s="36">
        <v>62502722.517093413</v>
      </c>
      <c r="M10" s="36">
        <f>L10/2</f>
        <v>31251361.258546706</v>
      </c>
      <c r="N10" s="36">
        <f>L10-M10</f>
        <v>31251361.258546706</v>
      </c>
      <c r="O10" s="36">
        <v>2054972339.7330999</v>
      </c>
      <c r="P10" s="38">
        <v>0</v>
      </c>
      <c r="Q10" s="36">
        <f>O10-P10</f>
        <v>2054972339.7330999</v>
      </c>
      <c r="R10" s="38">
        <f>F10+K10+L10+O10</f>
        <v>6038353390.4969997</v>
      </c>
      <c r="S10" s="39">
        <f>J10+K10+N10+Q10</f>
        <v>5042635193.4584541</v>
      </c>
      <c r="T10" s="31">
        <v>1</v>
      </c>
      <c r="AG10" s="40">
        <v>0</v>
      </c>
    </row>
    <row r="11" spans="1:33" ht="30" customHeight="1" x14ac:dyDescent="0.3">
      <c r="A11" s="31">
        <v>2</v>
      </c>
      <c r="B11" s="34" t="s">
        <v>32</v>
      </c>
      <c r="C11" s="41">
        <v>21</v>
      </c>
      <c r="D11" s="36">
        <v>2401105358.5640945</v>
      </c>
      <c r="E11" s="36">
        <v>0</v>
      </c>
      <c r="F11" s="37">
        <f t="shared" ref="F11:F45" si="0">D11+E11</f>
        <v>2401105358.5640945</v>
      </c>
      <c r="G11" s="36">
        <v>81744975.519999996</v>
      </c>
      <c r="H11" s="36">
        <v>0</v>
      </c>
      <c r="I11" s="36">
        <f>682152271.19-H11-G11</f>
        <v>600407295.67000008</v>
      </c>
      <c r="J11" s="36">
        <f t="shared" ref="J11:J45" si="1">F11-G11-H11-I11</f>
        <v>1718953087.3740945</v>
      </c>
      <c r="K11" s="36">
        <v>1069612263.1316</v>
      </c>
      <c r="L11" s="36">
        <v>66492148.391005687</v>
      </c>
      <c r="M11" s="36">
        <v>0</v>
      </c>
      <c r="N11" s="36">
        <f t="shared" ref="N11:N45" si="2">L11-M11</f>
        <v>66492148.391005687</v>
      </c>
      <c r="O11" s="36">
        <v>2182966508.3041</v>
      </c>
      <c r="P11" s="38">
        <v>0</v>
      </c>
      <c r="Q11" s="36">
        <f t="shared" ref="Q11:Q45" si="3">O11-P11</f>
        <v>2182966508.3041</v>
      </c>
      <c r="R11" s="38">
        <f t="shared" ref="R11:R47" si="4">F11+K11+L11+O11</f>
        <v>5720176278.3908005</v>
      </c>
      <c r="S11" s="39">
        <f t="shared" ref="S11:S47" si="5">J11+K11+N11+Q11</f>
        <v>5038024007.2007999</v>
      </c>
      <c r="T11" s="31">
        <v>2</v>
      </c>
      <c r="AG11" s="40">
        <v>0</v>
      </c>
    </row>
    <row r="12" spans="1:33" ht="30" customHeight="1" x14ac:dyDescent="0.3">
      <c r="A12" s="31">
        <v>3</v>
      </c>
      <c r="B12" s="34" t="s">
        <v>33</v>
      </c>
      <c r="C12" s="41">
        <v>31</v>
      </c>
      <c r="D12" s="36">
        <v>2423418641.9608459</v>
      </c>
      <c r="E12" s="36">
        <v>14922735388.9713</v>
      </c>
      <c r="F12" s="37">
        <f t="shared" si="0"/>
        <v>17346154030.932144</v>
      </c>
      <c r="G12" s="36">
        <v>52072982.520000003</v>
      </c>
      <c r="H12" s="36">
        <v>0</v>
      </c>
      <c r="I12" s="36">
        <f>1361640341.85-H12-G12</f>
        <v>1309567359.3299999</v>
      </c>
      <c r="J12" s="36">
        <f t="shared" si="1"/>
        <v>15984513689.082144</v>
      </c>
      <c r="K12" s="36">
        <v>1158667727.5285001</v>
      </c>
      <c r="L12" s="36">
        <v>67110054.70045419</v>
      </c>
      <c r="M12" s="36">
        <f>L12/2</f>
        <v>33555027.350227095</v>
      </c>
      <c r="N12" s="36">
        <f t="shared" si="2"/>
        <v>33555027.350227095</v>
      </c>
      <c r="O12" s="36">
        <v>2364719376.0121999</v>
      </c>
      <c r="P12" s="38">
        <v>0</v>
      </c>
      <c r="Q12" s="36">
        <f t="shared" si="3"/>
        <v>2364719376.0121999</v>
      </c>
      <c r="R12" s="38">
        <f t="shared" si="4"/>
        <v>20936651189.173298</v>
      </c>
      <c r="S12" s="39">
        <f t="shared" si="5"/>
        <v>19541455819.973072</v>
      </c>
      <c r="T12" s="31">
        <v>3</v>
      </c>
      <c r="AG12" s="40">
        <v>0</v>
      </c>
    </row>
    <row r="13" spans="1:33" ht="30" customHeight="1" x14ac:dyDescent="0.3">
      <c r="A13" s="31">
        <v>4</v>
      </c>
      <c r="B13" s="34" t="s">
        <v>34</v>
      </c>
      <c r="C13" s="41">
        <v>21</v>
      </c>
      <c r="D13" s="36">
        <v>2396607170.3544536</v>
      </c>
      <c r="E13" s="36">
        <v>0</v>
      </c>
      <c r="F13" s="37">
        <f t="shared" si="0"/>
        <v>2396607170.3544536</v>
      </c>
      <c r="G13" s="36">
        <v>56280977.920000002</v>
      </c>
      <c r="H13" s="36">
        <v>0</v>
      </c>
      <c r="I13" s="36">
        <f>476881812.37-H13-G13</f>
        <v>420600834.44999999</v>
      </c>
      <c r="J13" s="36">
        <f t="shared" si="1"/>
        <v>1919725357.9844534</v>
      </c>
      <c r="K13" s="36">
        <v>1165827775.3085001</v>
      </c>
      <c r="L13" s="36">
        <v>66367583.179046407</v>
      </c>
      <c r="M13" s="36">
        <v>0</v>
      </c>
      <c r="N13" s="36">
        <f t="shared" si="2"/>
        <v>66367583.179046407</v>
      </c>
      <c r="O13" s="36">
        <v>2379332282.9881001</v>
      </c>
      <c r="P13" s="38">
        <v>0</v>
      </c>
      <c r="Q13" s="36">
        <f t="shared" si="3"/>
        <v>2379332282.9881001</v>
      </c>
      <c r="R13" s="38">
        <f t="shared" si="4"/>
        <v>6008134811.8301001</v>
      </c>
      <c r="S13" s="39">
        <f t="shared" si="5"/>
        <v>5531252999.4601002</v>
      </c>
      <c r="T13" s="31">
        <v>4</v>
      </c>
      <c r="AG13" s="40">
        <v>0</v>
      </c>
    </row>
    <row r="14" spans="1:33" ht="30" customHeight="1" x14ac:dyDescent="0.3">
      <c r="A14" s="31">
        <v>5</v>
      </c>
      <c r="B14" s="34" t="s">
        <v>35</v>
      </c>
      <c r="C14" s="41">
        <v>20</v>
      </c>
      <c r="D14" s="36">
        <v>2883198721.6956363</v>
      </c>
      <c r="E14" s="36">
        <v>0</v>
      </c>
      <c r="F14" s="37">
        <f t="shared" si="0"/>
        <v>2883198721.6956363</v>
      </c>
      <c r="G14" s="36">
        <v>132109967.23999999</v>
      </c>
      <c r="H14" s="36">
        <v>201255000</v>
      </c>
      <c r="I14" s="36">
        <f>1250975107.33-H14-G14</f>
        <v>917610140.08999991</v>
      </c>
      <c r="J14" s="36">
        <f t="shared" si="1"/>
        <v>1632223614.3656366</v>
      </c>
      <c r="K14" s="36">
        <v>1185401710.1248</v>
      </c>
      <c r="L14" s="36">
        <v>79842426.139263779</v>
      </c>
      <c r="M14" s="36">
        <v>0</v>
      </c>
      <c r="N14" s="36">
        <f t="shared" si="2"/>
        <v>79842426.139263779</v>
      </c>
      <c r="O14" s="36">
        <v>2419280632.1353998</v>
      </c>
      <c r="P14" s="38">
        <v>0</v>
      </c>
      <c r="Q14" s="36">
        <f t="shared" si="3"/>
        <v>2419280632.1353998</v>
      </c>
      <c r="R14" s="38">
        <f t="shared" si="4"/>
        <v>6567723490.0951004</v>
      </c>
      <c r="S14" s="39">
        <f t="shared" si="5"/>
        <v>5316748382.7651005</v>
      </c>
      <c r="T14" s="31">
        <v>5</v>
      </c>
      <c r="AG14" s="40">
        <v>0</v>
      </c>
    </row>
    <row r="15" spans="1:33" ht="30" customHeight="1" x14ac:dyDescent="0.3">
      <c r="A15" s="31">
        <v>6</v>
      </c>
      <c r="B15" s="34" t="s">
        <v>36</v>
      </c>
      <c r="C15" s="41">
        <v>8</v>
      </c>
      <c r="D15" s="36">
        <v>2132747556.0074253</v>
      </c>
      <c r="E15" s="36">
        <v>14071254030.603701</v>
      </c>
      <c r="F15" s="37">
        <f t="shared" si="0"/>
        <v>16204001586.611126</v>
      </c>
      <c r="G15" s="36">
        <v>27309923.140000001</v>
      </c>
      <c r="H15" s="36">
        <v>0</v>
      </c>
      <c r="I15" s="36">
        <f>1607654393.58-H15-G15</f>
        <v>1580344470.4399998</v>
      </c>
      <c r="J15" s="36">
        <f t="shared" si="1"/>
        <v>14596347193.031126</v>
      </c>
      <c r="K15" s="36">
        <v>964150711.13929999</v>
      </c>
      <c r="L15" s="36">
        <v>59060701.550974846</v>
      </c>
      <c r="M15" s="36">
        <f t="shared" ref="M15:M21" si="6">L15/2</f>
        <v>29530350.775487423</v>
      </c>
      <c r="N15" s="36">
        <f t="shared" si="2"/>
        <v>29530350.775487423</v>
      </c>
      <c r="O15" s="36">
        <v>1967730535.5610001</v>
      </c>
      <c r="P15" s="38">
        <v>0</v>
      </c>
      <c r="Q15" s="36">
        <f t="shared" si="3"/>
        <v>1967730535.5610001</v>
      </c>
      <c r="R15" s="38">
        <f t="shared" si="4"/>
        <v>19194943534.8624</v>
      </c>
      <c r="S15" s="39">
        <f t="shared" si="5"/>
        <v>17557758790.506912</v>
      </c>
      <c r="T15" s="31">
        <v>6</v>
      </c>
      <c r="AG15" s="40">
        <v>0</v>
      </c>
    </row>
    <row r="16" spans="1:33" ht="30" customHeight="1" x14ac:dyDescent="0.3">
      <c r="A16" s="31">
        <v>7</v>
      </c>
      <c r="B16" s="34" t="s">
        <v>37</v>
      </c>
      <c r="C16" s="41">
        <v>23</v>
      </c>
      <c r="D16" s="36">
        <v>2703185183.1816468</v>
      </c>
      <c r="E16" s="36">
        <v>0</v>
      </c>
      <c r="F16" s="37">
        <f t="shared" si="0"/>
        <v>2703185183.1816468</v>
      </c>
      <c r="G16" s="36">
        <v>37138438</v>
      </c>
      <c r="H16" s="36">
        <v>0</v>
      </c>
      <c r="I16" s="36">
        <f>1162061826.08-H16-G16</f>
        <v>1124923388.0799999</v>
      </c>
      <c r="J16" s="36">
        <f t="shared" si="1"/>
        <v>1541123357.1016469</v>
      </c>
      <c r="K16" s="36">
        <v>1150268136.5227001</v>
      </c>
      <c r="L16" s="36">
        <v>74857435.841953292</v>
      </c>
      <c r="M16" s="36">
        <f t="shared" si="6"/>
        <v>37428717.920976646</v>
      </c>
      <c r="N16" s="36">
        <f t="shared" si="2"/>
        <v>37428717.920976646</v>
      </c>
      <c r="O16" s="36">
        <v>2347576691.2456999</v>
      </c>
      <c r="P16" s="38">
        <v>0</v>
      </c>
      <c r="Q16" s="36">
        <f t="shared" si="3"/>
        <v>2347576691.2456999</v>
      </c>
      <c r="R16" s="38">
        <f t="shared" si="4"/>
        <v>6275887446.7919998</v>
      </c>
      <c r="S16" s="39">
        <f t="shared" si="5"/>
        <v>5076396902.7910233</v>
      </c>
      <c r="T16" s="31">
        <v>7</v>
      </c>
      <c r="AG16" s="40">
        <v>0</v>
      </c>
    </row>
    <row r="17" spans="1:33" ht="30" customHeight="1" x14ac:dyDescent="0.3">
      <c r="A17" s="31">
        <v>8</v>
      </c>
      <c r="B17" s="34" t="s">
        <v>38</v>
      </c>
      <c r="C17" s="41">
        <v>27</v>
      </c>
      <c r="D17" s="36">
        <v>2994741778.6418414</v>
      </c>
      <c r="E17" s="36">
        <v>0</v>
      </c>
      <c r="F17" s="37">
        <f t="shared" si="0"/>
        <v>2994741778.6418414</v>
      </c>
      <c r="G17" s="36">
        <v>23242642.989999998</v>
      </c>
      <c r="H17" s="36">
        <v>0</v>
      </c>
      <c r="I17" s="36">
        <f>692433485.29-H17-G17</f>
        <v>669190842.29999995</v>
      </c>
      <c r="J17" s="36">
        <f t="shared" si="1"/>
        <v>2302308293.3518419</v>
      </c>
      <c r="K17" s="36">
        <v>1151178011.9393001</v>
      </c>
      <c r="L17" s="36">
        <v>82931310.79315868</v>
      </c>
      <c r="M17" s="36">
        <v>0</v>
      </c>
      <c r="N17" s="36">
        <f t="shared" si="2"/>
        <v>82931310.79315868</v>
      </c>
      <c r="O17" s="36">
        <v>2349433651.5943999</v>
      </c>
      <c r="P17" s="38">
        <v>0</v>
      </c>
      <c r="Q17" s="36">
        <f t="shared" si="3"/>
        <v>2349433651.5943999</v>
      </c>
      <c r="R17" s="38">
        <f t="shared" si="4"/>
        <v>6578284752.9687004</v>
      </c>
      <c r="S17" s="39">
        <f t="shared" si="5"/>
        <v>5885851267.6787004</v>
      </c>
      <c r="T17" s="31">
        <v>8</v>
      </c>
      <c r="AG17" s="40">
        <v>0</v>
      </c>
    </row>
    <row r="18" spans="1:33" ht="30" customHeight="1" x14ac:dyDescent="0.3">
      <c r="A18" s="31">
        <v>9</v>
      </c>
      <c r="B18" s="34" t="s">
        <v>39</v>
      </c>
      <c r="C18" s="41">
        <v>18</v>
      </c>
      <c r="D18" s="36">
        <v>2423831935.0894608</v>
      </c>
      <c r="E18" s="36">
        <v>0</v>
      </c>
      <c r="F18" s="37">
        <f t="shared" si="0"/>
        <v>2423831935.0894608</v>
      </c>
      <c r="G18" s="36">
        <v>688057267.88</v>
      </c>
      <c r="H18" s="36">
        <v>0</v>
      </c>
      <c r="I18" s="36">
        <f>1561769891.42-H18-G18</f>
        <v>873712623.54000008</v>
      </c>
      <c r="J18" s="36">
        <f t="shared" si="1"/>
        <v>862062043.66946065</v>
      </c>
      <c r="K18" s="36">
        <v>1006951572.5332</v>
      </c>
      <c r="L18" s="36">
        <v>67121499.740938932</v>
      </c>
      <c r="M18" s="36">
        <f t="shared" si="6"/>
        <v>33560749.870469466</v>
      </c>
      <c r="N18" s="36">
        <f t="shared" si="2"/>
        <v>33560749.870469466</v>
      </c>
      <c r="O18" s="36">
        <v>2055082607.1199999</v>
      </c>
      <c r="P18" s="38">
        <v>0</v>
      </c>
      <c r="Q18" s="36">
        <f t="shared" si="3"/>
        <v>2055082607.1199999</v>
      </c>
      <c r="R18" s="38">
        <f t="shared" si="4"/>
        <v>5552987614.4835997</v>
      </c>
      <c r="S18" s="39">
        <f t="shared" si="5"/>
        <v>3957656973.19313</v>
      </c>
      <c r="T18" s="31">
        <v>9</v>
      </c>
      <c r="AG18" s="40">
        <v>0</v>
      </c>
    </row>
    <row r="19" spans="1:33" ht="30" customHeight="1" x14ac:dyDescent="0.3">
      <c r="A19" s="31">
        <v>10</v>
      </c>
      <c r="B19" s="34" t="s">
        <v>40</v>
      </c>
      <c r="C19" s="41">
        <v>25</v>
      </c>
      <c r="D19" s="36">
        <v>2447393931.2244458</v>
      </c>
      <c r="E19" s="36">
        <v>20679729598.975498</v>
      </c>
      <c r="F19" s="37">
        <f t="shared" si="0"/>
        <v>23127123530.199944</v>
      </c>
      <c r="G19" s="36">
        <v>30188064.079999998</v>
      </c>
      <c r="H19" s="36">
        <v>0</v>
      </c>
      <c r="I19" s="36">
        <f>1689606764.8-H19-G19</f>
        <v>1659418700.72</v>
      </c>
      <c r="J19" s="36">
        <f t="shared" si="1"/>
        <v>21437516765.39994</v>
      </c>
      <c r="K19" s="36">
        <v>1287923749.2704</v>
      </c>
      <c r="L19" s="36">
        <v>67773985.787753895</v>
      </c>
      <c r="M19" s="36">
        <f t="shared" si="6"/>
        <v>33886992.893876947</v>
      </c>
      <c r="N19" s="36">
        <f t="shared" si="2"/>
        <v>33886992.893876947</v>
      </c>
      <c r="O19" s="36">
        <v>2628517367.289</v>
      </c>
      <c r="P19" s="38">
        <v>0</v>
      </c>
      <c r="Q19" s="36">
        <f t="shared" si="3"/>
        <v>2628517367.289</v>
      </c>
      <c r="R19" s="38">
        <f t="shared" si="4"/>
        <v>27111338632.5471</v>
      </c>
      <c r="S19" s="39">
        <f t="shared" si="5"/>
        <v>25387844874.853218</v>
      </c>
      <c r="T19" s="31">
        <v>10</v>
      </c>
      <c r="AG19" s="40">
        <v>0</v>
      </c>
    </row>
    <row r="20" spans="1:33" ht="30" customHeight="1" x14ac:dyDescent="0.3">
      <c r="A20" s="31">
        <v>11</v>
      </c>
      <c r="B20" s="34" t="s">
        <v>41</v>
      </c>
      <c r="C20" s="41">
        <v>13</v>
      </c>
      <c r="D20" s="36">
        <v>2156427622.572238</v>
      </c>
      <c r="E20" s="36">
        <v>0</v>
      </c>
      <c r="F20" s="37">
        <f t="shared" si="0"/>
        <v>2156427622.572238</v>
      </c>
      <c r="G20" s="36">
        <v>59563435.57</v>
      </c>
      <c r="H20" s="36">
        <v>0</v>
      </c>
      <c r="I20" s="36">
        <f>565650170.08-H20-G20</f>
        <v>506086734.51000005</v>
      </c>
      <c r="J20" s="36">
        <f t="shared" si="1"/>
        <v>1590777452.492238</v>
      </c>
      <c r="K20" s="36">
        <v>960503812.79250002</v>
      </c>
      <c r="L20" s="36">
        <v>59716457.240461975</v>
      </c>
      <c r="M20" s="36">
        <v>0</v>
      </c>
      <c r="N20" s="36">
        <f t="shared" si="2"/>
        <v>59716457.240461975</v>
      </c>
      <c r="O20" s="36">
        <v>1960287598.3167</v>
      </c>
      <c r="P20" s="38">
        <v>0</v>
      </c>
      <c r="Q20" s="36">
        <f t="shared" si="3"/>
        <v>1960287598.3167</v>
      </c>
      <c r="R20" s="38">
        <f t="shared" si="4"/>
        <v>5136935490.9218998</v>
      </c>
      <c r="S20" s="39">
        <f t="shared" si="5"/>
        <v>4571285320.8418999</v>
      </c>
      <c r="T20" s="31">
        <v>11</v>
      </c>
      <c r="AG20" s="40">
        <v>0</v>
      </c>
    </row>
    <row r="21" spans="1:33" ht="30" customHeight="1" x14ac:dyDescent="0.3">
      <c r="A21" s="31">
        <v>12</v>
      </c>
      <c r="B21" s="34" t="s">
        <v>42</v>
      </c>
      <c r="C21" s="41">
        <v>18</v>
      </c>
      <c r="D21" s="36">
        <v>2253812474.9719162</v>
      </c>
      <c r="E21" s="36">
        <v>2697344765.0338001</v>
      </c>
      <c r="F21" s="37">
        <f t="shared" si="0"/>
        <v>4951157240.0057163</v>
      </c>
      <c r="G21" s="36">
        <v>186112935.30000001</v>
      </c>
      <c r="H21" s="36">
        <v>0</v>
      </c>
      <c r="I21" s="36">
        <f>1335523111.07-H21-G21</f>
        <v>1149410175.77</v>
      </c>
      <c r="J21" s="36">
        <f t="shared" si="1"/>
        <v>3615634128.9357162</v>
      </c>
      <c r="K21" s="36">
        <v>1110901028.6916001</v>
      </c>
      <c r="L21" s="36">
        <v>62413268.53768383</v>
      </c>
      <c r="M21" s="36">
        <f t="shared" si="6"/>
        <v>31206634.268841915</v>
      </c>
      <c r="N21" s="36">
        <f t="shared" si="2"/>
        <v>31206634.268841915</v>
      </c>
      <c r="O21" s="36">
        <v>2267232550.7695999</v>
      </c>
      <c r="P21" s="38">
        <v>0</v>
      </c>
      <c r="Q21" s="36">
        <f t="shared" si="3"/>
        <v>2267232550.7695999</v>
      </c>
      <c r="R21" s="38">
        <f t="shared" si="4"/>
        <v>8391704088.0045996</v>
      </c>
      <c r="S21" s="39">
        <f t="shared" si="5"/>
        <v>7024974342.6657581</v>
      </c>
      <c r="T21" s="31">
        <v>12</v>
      </c>
      <c r="AG21" s="40">
        <v>0</v>
      </c>
    </row>
    <row r="22" spans="1:33" ht="30" customHeight="1" x14ac:dyDescent="0.3">
      <c r="A22" s="31">
        <v>13</v>
      </c>
      <c r="B22" s="34" t="s">
        <v>43</v>
      </c>
      <c r="C22" s="41">
        <v>16</v>
      </c>
      <c r="D22" s="36">
        <v>2155210763.0319462</v>
      </c>
      <c r="E22" s="36">
        <v>0</v>
      </c>
      <c r="F22" s="37">
        <f t="shared" si="0"/>
        <v>2155210763.0319462</v>
      </c>
      <c r="G22" s="36">
        <v>119376183.34</v>
      </c>
      <c r="H22" s="36">
        <v>491490204.30000001</v>
      </c>
      <c r="I22" s="36">
        <f>1327788225.95-H22-G22</f>
        <v>716921838.31000006</v>
      </c>
      <c r="J22" s="36">
        <f t="shared" si="1"/>
        <v>827422537.08194625</v>
      </c>
      <c r="K22" s="36">
        <v>981866767.94930005</v>
      </c>
      <c r="L22" s="36">
        <v>59682759.591653891</v>
      </c>
      <c r="M22" s="36">
        <v>0</v>
      </c>
      <c r="N22" s="36">
        <f t="shared" si="2"/>
        <v>59682759.591653891</v>
      </c>
      <c r="O22" s="36">
        <v>2003887150.4470999</v>
      </c>
      <c r="P22" s="38">
        <v>0</v>
      </c>
      <c r="Q22" s="36">
        <f t="shared" si="3"/>
        <v>2003887150.4470999</v>
      </c>
      <c r="R22" s="38">
        <f t="shared" si="4"/>
        <v>5200647441.0199995</v>
      </c>
      <c r="S22" s="39">
        <f t="shared" si="5"/>
        <v>3872859215.0699997</v>
      </c>
      <c r="T22" s="31">
        <v>13</v>
      </c>
      <c r="AG22" s="40">
        <v>0</v>
      </c>
    </row>
    <row r="23" spans="1:33" ht="30" customHeight="1" x14ac:dyDescent="0.3">
      <c r="A23" s="31">
        <v>14</v>
      </c>
      <c r="B23" s="34" t="s">
        <v>44</v>
      </c>
      <c r="C23" s="41">
        <v>17</v>
      </c>
      <c r="D23" s="36">
        <v>2424041128.1505466</v>
      </c>
      <c r="E23" s="36">
        <v>0</v>
      </c>
      <c r="F23" s="37">
        <f t="shared" si="0"/>
        <v>2424041128.1505466</v>
      </c>
      <c r="G23" s="36">
        <v>102170686.88</v>
      </c>
      <c r="H23" s="36">
        <v>0</v>
      </c>
      <c r="I23" s="36">
        <f>557424785.54-H23-G23</f>
        <v>455254098.65999997</v>
      </c>
      <c r="J23" s="36">
        <f t="shared" si="1"/>
        <v>1866616342.6105466</v>
      </c>
      <c r="K23" s="36">
        <v>1059776001.6489</v>
      </c>
      <c r="L23" s="36">
        <v>67127292.779553592</v>
      </c>
      <c r="M23" s="36">
        <v>0</v>
      </c>
      <c r="N23" s="36">
        <f t="shared" si="2"/>
        <v>67127292.779553592</v>
      </c>
      <c r="O23" s="36">
        <v>2162891729.6915002</v>
      </c>
      <c r="P23" s="38">
        <v>0</v>
      </c>
      <c r="Q23" s="36">
        <f t="shared" si="3"/>
        <v>2162891729.6915002</v>
      </c>
      <c r="R23" s="38">
        <f t="shared" si="4"/>
        <v>5713836152.2705002</v>
      </c>
      <c r="S23" s="39">
        <f t="shared" si="5"/>
        <v>5156411366.7305002</v>
      </c>
      <c r="T23" s="31">
        <v>14</v>
      </c>
      <c r="AG23" s="40">
        <v>0</v>
      </c>
    </row>
    <row r="24" spans="1:33" ht="30" customHeight="1" x14ac:dyDescent="0.3">
      <c r="A24" s="31">
        <v>15</v>
      </c>
      <c r="B24" s="34" t="s">
        <v>45</v>
      </c>
      <c r="C24" s="41">
        <v>11</v>
      </c>
      <c r="D24" s="36">
        <v>2270380738.958765</v>
      </c>
      <c r="E24" s="36">
        <v>0</v>
      </c>
      <c r="F24" s="37">
        <f t="shared" si="0"/>
        <v>2270380738.958765</v>
      </c>
      <c r="G24" s="36">
        <v>78856129.120000005</v>
      </c>
      <c r="H24" s="36">
        <v>425281762.68000001</v>
      </c>
      <c r="I24" s="36">
        <f>883962172.24-H24-G24</f>
        <v>379824280.44</v>
      </c>
      <c r="J24" s="36">
        <f t="shared" si="1"/>
        <v>1386418566.718765</v>
      </c>
      <c r="K24" s="36">
        <v>943367014.83899999</v>
      </c>
      <c r="L24" s="36">
        <v>62872082.001935028</v>
      </c>
      <c r="M24" s="36">
        <v>0</v>
      </c>
      <c r="N24" s="36">
        <f t="shared" si="2"/>
        <v>62872082.001935028</v>
      </c>
      <c r="O24" s="36">
        <v>1925313190.0367</v>
      </c>
      <c r="P24" s="38">
        <v>0</v>
      </c>
      <c r="Q24" s="36">
        <f t="shared" si="3"/>
        <v>1925313190.0367</v>
      </c>
      <c r="R24" s="38">
        <f t="shared" si="4"/>
        <v>5201933025.8364</v>
      </c>
      <c r="S24" s="39">
        <f t="shared" si="5"/>
        <v>4317970853.5964003</v>
      </c>
      <c r="T24" s="31">
        <v>15</v>
      </c>
      <c r="AG24" s="40">
        <v>0</v>
      </c>
    </row>
    <row r="25" spans="1:33" ht="30" customHeight="1" x14ac:dyDescent="0.3">
      <c r="A25" s="31">
        <v>16</v>
      </c>
      <c r="B25" s="34" t="s">
        <v>46</v>
      </c>
      <c r="C25" s="41">
        <v>27</v>
      </c>
      <c r="D25" s="36">
        <v>2506101637.3199401</v>
      </c>
      <c r="E25" s="36">
        <v>1443774964.3268001</v>
      </c>
      <c r="F25" s="37">
        <f t="shared" si="0"/>
        <v>3949876601.64674</v>
      </c>
      <c r="G25" s="36">
        <v>59275325.909999996</v>
      </c>
      <c r="H25" s="36">
        <v>0</v>
      </c>
      <c r="I25" s="36">
        <f>1903748404.13-H25-G25</f>
        <v>1844473078.22</v>
      </c>
      <c r="J25" s="36">
        <f t="shared" si="1"/>
        <v>2046128197.5167401</v>
      </c>
      <c r="K25" s="36">
        <v>1132887544.3276</v>
      </c>
      <c r="L25" s="36">
        <v>69399737.648859888</v>
      </c>
      <c r="M25" s="36">
        <f t="shared" ref="M25" si="7">L25/2</f>
        <v>34699868.824429944</v>
      </c>
      <c r="N25" s="36">
        <f t="shared" si="2"/>
        <v>34699868.824429944</v>
      </c>
      <c r="O25" s="36">
        <v>2312104724.4741001</v>
      </c>
      <c r="P25" s="38">
        <v>0</v>
      </c>
      <c r="Q25" s="36">
        <f t="shared" si="3"/>
        <v>2312104724.4741001</v>
      </c>
      <c r="R25" s="38">
        <f t="shared" si="4"/>
        <v>7464268608.0973005</v>
      </c>
      <c r="S25" s="39">
        <f t="shared" si="5"/>
        <v>5525820335.1428699</v>
      </c>
      <c r="T25" s="31">
        <v>16</v>
      </c>
      <c r="AG25" s="40">
        <v>0</v>
      </c>
    </row>
    <row r="26" spans="1:33" ht="30" customHeight="1" x14ac:dyDescent="0.3">
      <c r="A26" s="31">
        <v>17</v>
      </c>
      <c r="B26" s="34" t="s">
        <v>47</v>
      </c>
      <c r="C26" s="41">
        <v>27</v>
      </c>
      <c r="D26" s="36">
        <v>2695544787.4745584</v>
      </c>
      <c r="E26" s="36">
        <v>0</v>
      </c>
      <c r="F26" s="37">
        <f t="shared" si="0"/>
        <v>2695544787.4745584</v>
      </c>
      <c r="G26" s="36">
        <v>37310998.979999997</v>
      </c>
      <c r="H26" s="36">
        <v>0</v>
      </c>
      <c r="I26" s="36">
        <f>430088584.34-H26-G26</f>
        <v>392777585.35999995</v>
      </c>
      <c r="J26" s="36">
        <f t="shared" si="1"/>
        <v>2265456203.1345582</v>
      </c>
      <c r="K26" s="36">
        <v>1188657757.4655001</v>
      </c>
      <c r="L26" s="36">
        <v>74645855.653141618</v>
      </c>
      <c r="M26" s="36">
        <v>0</v>
      </c>
      <c r="N26" s="36">
        <f t="shared" si="2"/>
        <v>74645855.653141618</v>
      </c>
      <c r="O26" s="36">
        <v>2425925883.4468002</v>
      </c>
      <c r="P26" s="38">
        <v>0</v>
      </c>
      <c r="Q26" s="36">
        <f t="shared" si="3"/>
        <v>2425925883.4468002</v>
      </c>
      <c r="R26" s="38">
        <f t="shared" si="4"/>
        <v>6384774284.0400009</v>
      </c>
      <c r="S26" s="39">
        <f t="shared" si="5"/>
        <v>5954685699.7000008</v>
      </c>
      <c r="T26" s="31">
        <v>17</v>
      </c>
      <c r="AG26" s="40">
        <v>0</v>
      </c>
    </row>
    <row r="27" spans="1:33" ht="30" customHeight="1" x14ac:dyDescent="0.3">
      <c r="A27" s="31">
        <v>18</v>
      </c>
      <c r="B27" s="34" t="s">
        <v>48</v>
      </c>
      <c r="C27" s="41">
        <v>23</v>
      </c>
      <c r="D27" s="36">
        <v>3158144238.5306211</v>
      </c>
      <c r="E27" s="36">
        <v>0</v>
      </c>
      <c r="F27" s="37">
        <f t="shared" si="0"/>
        <v>3158144238.5306211</v>
      </c>
      <c r="G27" s="36">
        <v>887549113.40999997</v>
      </c>
      <c r="H27" s="36">
        <v>0</v>
      </c>
      <c r="I27" s="36">
        <f>1594935451.93-H27-G27</f>
        <v>707386338.5200001</v>
      </c>
      <c r="J27" s="36">
        <f t="shared" si="1"/>
        <v>1563208786.6006212</v>
      </c>
      <c r="K27" s="36">
        <v>1375666581.2927999</v>
      </c>
      <c r="L27" s="36">
        <v>87456301.990078747</v>
      </c>
      <c r="M27" s="36">
        <v>0</v>
      </c>
      <c r="N27" s="36">
        <f t="shared" si="2"/>
        <v>87456301.990078747</v>
      </c>
      <c r="O27" s="36">
        <v>2807591289.9157</v>
      </c>
      <c r="P27" s="38">
        <v>0</v>
      </c>
      <c r="Q27" s="36">
        <f t="shared" si="3"/>
        <v>2807591289.9157</v>
      </c>
      <c r="R27" s="38">
        <f t="shared" si="4"/>
        <v>7428858411.7292004</v>
      </c>
      <c r="S27" s="39">
        <f t="shared" si="5"/>
        <v>5833922959.7992001</v>
      </c>
      <c r="T27" s="31">
        <v>18</v>
      </c>
      <c r="AG27" s="40">
        <v>0</v>
      </c>
    </row>
    <row r="28" spans="1:33" ht="30" customHeight="1" x14ac:dyDescent="0.3">
      <c r="A28" s="31">
        <v>19</v>
      </c>
      <c r="B28" s="34" t="s">
        <v>49</v>
      </c>
      <c r="C28" s="41">
        <v>44</v>
      </c>
      <c r="D28" s="36">
        <v>3823285196.5539823</v>
      </c>
      <c r="E28" s="36">
        <v>0</v>
      </c>
      <c r="F28" s="37">
        <f t="shared" si="0"/>
        <v>3823285196.5539823</v>
      </c>
      <c r="G28" s="36">
        <v>112192864.16</v>
      </c>
      <c r="H28" s="36">
        <v>292615190</v>
      </c>
      <c r="I28" s="36">
        <f>1453690773.99-H28-G28</f>
        <v>1048882719.83</v>
      </c>
      <c r="J28" s="36">
        <f t="shared" si="1"/>
        <v>2369594422.5639825</v>
      </c>
      <c r="K28" s="36">
        <v>1938935410.0407</v>
      </c>
      <c r="L28" s="36">
        <v>105875590.05841798</v>
      </c>
      <c r="M28" s="36">
        <v>0</v>
      </c>
      <c r="N28" s="36">
        <f t="shared" si="2"/>
        <v>105875590.05841798</v>
      </c>
      <c r="O28" s="36">
        <v>3957163925.4503999</v>
      </c>
      <c r="P28" s="38">
        <v>0</v>
      </c>
      <c r="Q28" s="36">
        <f t="shared" si="3"/>
        <v>3957163925.4503999</v>
      </c>
      <c r="R28" s="38">
        <f t="shared" si="4"/>
        <v>9825260122.1035004</v>
      </c>
      <c r="S28" s="39">
        <f t="shared" si="5"/>
        <v>8371569348.1135006</v>
      </c>
      <c r="T28" s="31">
        <v>19</v>
      </c>
      <c r="AG28" s="40">
        <v>0</v>
      </c>
    </row>
    <row r="29" spans="1:33" ht="30" customHeight="1" x14ac:dyDescent="0.3">
      <c r="A29" s="31">
        <v>20</v>
      </c>
      <c r="B29" s="34" t="s">
        <v>50</v>
      </c>
      <c r="C29" s="41">
        <v>34</v>
      </c>
      <c r="D29" s="36">
        <v>2962937216.8120508</v>
      </c>
      <c r="E29" s="36">
        <v>0</v>
      </c>
      <c r="F29" s="37">
        <f t="shared" si="0"/>
        <v>2962937216.8120508</v>
      </c>
      <c r="G29" s="36">
        <v>129426954.56</v>
      </c>
      <c r="H29" s="36">
        <v>850000000</v>
      </c>
      <c r="I29" s="36">
        <f>1459067800.49-H29-G29</f>
        <v>479640845.93000001</v>
      </c>
      <c r="J29" s="36">
        <f t="shared" si="1"/>
        <v>1503869416.3220508</v>
      </c>
      <c r="K29" s="36">
        <v>1303781487.2932</v>
      </c>
      <c r="L29" s="36">
        <v>82050569.080949098</v>
      </c>
      <c r="M29" s="36">
        <v>0</v>
      </c>
      <c r="N29" s="36">
        <f t="shared" si="2"/>
        <v>82050569.080949098</v>
      </c>
      <c r="O29" s="36">
        <v>2660881348.3263001</v>
      </c>
      <c r="P29" s="38">
        <v>0</v>
      </c>
      <c r="Q29" s="36">
        <f t="shared" si="3"/>
        <v>2660881348.3263001</v>
      </c>
      <c r="R29" s="38">
        <f t="shared" si="4"/>
        <v>7009650621.5125008</v>
      </c>
      <c r="S29" s="39">
        <f t="shared" si="5"/>
        <v>5550582821.0225</v>
      </c>
      <c r="T29" s="31">
        <v>20</v>
      </c>
      <c r="AG29" s="40">
        <v>0</v>
      </c>
    </row>
    <row r="30" spans="1:33" ht="30" customHeight="1" x14ac:dyDescent="0.3">
      <c r="A30" s="31">
        <v>21</v>
      </c>
      <c r="B30" s="34" t="s">
        <v>51</v>
      </c>
      <c r="C30" s="41">
        <v>21</v>
      </c>
      <c r="D30" s="36">
        <v>2545177851.484446</v>
      </c>
      <c r="E30" s="36">
        <v>0</v>
      </c>
      <c r="F30" s="37">
        <f t="shared" si="0"/>
        <v>2545177851.484446</v>
      </c>
      <c r="G30" s="36">
        <v>62818644.609999999</v>
      </c>
      <c r="H30" s="36">
        <v>0</v>
      </c>
      <c r="I30" s="36">
        <f>482543506.12-H30-G30</f>
        <v>419724861.50999999</v>
      </c>
      <c r="J30" s="36">
        <f t="shared" si="1"/>
        <v>2062634345.3644459</v>
      </c>
      <c r="K30" s="36">
        <v>1034428743.4375</v>
      </c>
      <c r="L30" s="36">
        <v>70481848.194953889</v>
      </c>
      <c r="M30" s="36">
        <f t="shared" ref="M30:M32" si="8">L30/2</f>
        <v>35240924.097476944</v>
      </c>
      <c r="N30" s="36">
        <f t="shared" si="2"/>
        <v>35240924.097476944</v>
      </c>
      <c r="O30" s="36">
        <v>2111160632.6761999</v>
      </c>
      <c r="P30" s="38">
        <v>0</v>
      </c>
      <c r="Q30" s="36">
        <f t="shared" si="3"/>
        <v>2111160632.6761999</v>
      </c>
      <c r="R30" s="38">
        <f t="shared" si="4"/>
        <v>5761249075.7931004</v>
      </c>
      <c r="S30" s="39">
        <f t="shared" si="5"/>
        <v>5243464645.5756226</v>
      </c>
      <c r="T30" s="31">
        <v>21</v>
      </c>
      <c r="AG30" s="40">
        <v>0</v>
      </c>
    </row>
    <row r="31" spans="1:33" ht="30" customHeight="1" x14ac:dyDescent="0.3">
      <c r="A31" s="31">
        <v>22</v>
      </c>
      <c r="B31" s="34" t="s">
        <v>52</v>
      </c>
      <c r="C31" s="41">
        <v>21</v>
      </c>
      <c r="D31" s="36">
        <v>2664032845.7306142</v>
      </c>
      <c r="E31" s="36">
        <v>0</v>
      </c>
      <c r="F31" s="37">
        <f t="shared" si="0"/>
        <v>2664032845.7306142</v>
      </c>
      <c r="G31" s="36">
        <v>61525901.149999999</v>
      </c>
      <c r="H31" s="36">
        <v>117593824.09999999</v>
      </c>
      <c r="I31" s="36">
        <f>902772828.65-H31-G31</f>
        <v>723653103.39999998</v>
      </c>
      <c r="J31" s="36">
        <f t="shared" si="1"/>
        <v>1761260017.0806141</v>
      </c>
      <c r="K31" s="36">
        <v>1045068493.128</v>
      </c>
      <c r="L31" s="36">
        <v>73773217.266386226</v>
      </c>
      <c r="M31" s="36">
        <f t="shared" si="8"/>
        <v>36886608.633193113</v>
      </c>
      <c r="N31" s="36">
        <f t="shared" si="2"/>
        <v>36886608.633193113</v>
      </c>
      <c r="O31" s="36">
        <v>2132875246.4962001</v>
      </c>
      <c r="P31" s="38">
        <v>0</v>
      </c>
      <c r="Q31" s="36">
        <f t="shared" si="3"/>
        <v>2132875246.4962001</v>
      </c>
      <c r="R31" s="38">
        <f t="shared" si="4"/>
        <v>5915749802.6212006</v>
      </c>
      <c r="S31" s="39">
        <f t="shared" si="5"/>
        <v>4976090365.338007</v>
      </c>
      <c r="T31" s="31">
        <v>22</v>
      </c>
      <c r="AG31" s="40">
        <v>0</v>
      </c>
    </row>
    <row r="32" spans="1:33" ht="30" customHeight="1" x14ac:dyDescent="0.3">
      <c r="A32" s="31">
        <v>23</v>
      </c>
      <c r="B32" s="34" t="s">
        <v>53</v>
      </c>
      <c r="C32" s="41">
        <v>16</v>
      </c>
      <c r="D32" s="36">
        <v>2145602000.5262949</v>
      </c>
      <c r="E32" s="36">
        <v>0</v>
      </c>
      <c r="F32" s="37">
        <f t="shared" si="0"/>
        <v>2145602000.5262949</v>
      </c>
      <c r="G32" s="36">
        <v>52544270.079999998</v>
      </c>
      <c r="H32" s="36">
        <v>632203900</v>
      </c>
      <c r="I32" s="36">
        <f>1274442873.63-H32-G32</f>
        <v>589694703.55000007</v>
      </c>
      <c r="J32" s="36">
        <f t="shared" si="1"/>
        <v>871159126.89629495</v>
      </c>
      <c r="K32" s="36">
        <v>1029019364.6387</v>
      </c>
      <c r="L32" s="36">
        <v>59416670.783805095</v>
      </c>
      <c r="M32" s="36">
        <f t="shared" si="8"/>
        <v>29708335.391902547</v>
      </c>
      <c r="N32" s="36">
        <f t="shared" si="2"/>
        <v>29708335.391902547</v>
      </c>
      <c r="O32" s="36">
        <v>2100120657.579</v>
      </c>
      <c r="P32" s="38">
        <v>0</v>
      </c>
      <c r="Q32" s="36">
        <f t="shared" si="3"/>
        <v>2100120657.579</v>
      </c>
      <c r="R32" s="38">
        <f t="shared" si="4"/>
        <v>5334158693.5277996</v>
      </c>
      <c r="S32" s="39">
        <f t="shared" si="5"/>
        <v>4030007484.5058975</v>
      </c>
      <c r="T32" s="31">
        <v>23</v>
      </c>
      <c r="AG32" s="40">
        <v>0</v>
      </c>
    </row>
    <row r="33" spans="1:33" ht="30" customHeight="1" x14ac:dyDescent="0.3">
      <c r="A33" s="31">
        <v>24</v>
      </c>
      <c r="B33" s="34" t="s">
        <v>54</v>
      </c>
      <c r="C33" s="41">
        <v>20</v>
      </c>
      <c r="D33" s="36">
        <v>3229012376.1637053</v>
      </c>
      <c r="E33" s="36">
        <v>0</v>
      </c>
      <c r="F33" s="37">
        <f t="shared" si="0"/>
        <v>3229012376.1637053</v>
      </c>
      <c r="G33" s="36">
        <v>1815182732.5799999</v>
      </c>
      <c r="H33" s="36">
        <v>2000000000</v>
      </c>
      <c r="I33" s="36">
        <f>3904601536.84-H33-G33</f>
        <v>89418804.260000229</v>
      </c>
      <c r="J33" s="36">
        <f t="shared" si="1"/>
        <v>-675589160.6762948</v>
      </c>
      <c r="K33" s="36">
        <v>7059251118.1875</v>
      </c>
      <c r="L33" s="36">
        <v>89418804.2629949</v>
      </c>
      <c r="M33" s="36">
        <v>0</v>
      </c>
      <c r="N33" s="36">
        <f t="shared" si="2"/>
        <v>89418804.2629949</v>
      </c>
      <c r="O33" s="36">
        <v>14407191555.184299</v>
      </c>
      <c r="P33" s="38">
        <v>1000000000</v>
      </c>
      <c r="Q33" s="36">
        <f t="shared" si="3"/>
        <v>13407191555.184299</v>
      </c>
      <c r="R33" s="38">
        <f t="shared" si="4"/>
        <v>24784873853.7985</v>
      </c>
      <c r="S33" s="39">
        <f t="shared" si="5"/>
        <v>19880272316.9585</v>
      </c>
      <c r="T33" s="31">
        <v>24</v>
      </c>
      <c r="AG33" s="40">
        <v>0</v>
      </c>
    </row>
    <row r="34" spans="1:33" ht="30" customHeight="1" x14ac:dyDescent="0.3">
      <c r="A34" s="31">
        <v>25</v>
      </c>
      <c r="B34" s="34" t="s">
        <v>55</v>
      </c>
      <c r="C34" s="41">
        <v>13</v>
      </c>
      <c r="D34" s="36">
        <v>2222848282.9177241</v>
      </c>
      <c r="E34" s="36">
        <v>0</v>
      </c>
      <c r="F34" s="37">
        <f t="shared" si="0"/>
        <v>2222848282.9177241</v>
      </c>
      <c r="G34" s="36">
        <v>36631748.729999997</v>
      </c>
      <c r="H34" s="36">
        <v>124722672.83</v>
      </c>
      <c r="I34" s="36">
        <f>502122454.52-H34-G34</f>
        <v>340768032.95999998</v>
      </c>
      <c r="J34" s="36">
        <f t="shared" si="1"/>
        <v>1720725828.3977242</v>
      </c>
      <c r="K34" s="36">
        <v>908279069.89160001</v>
      </c>
      <c r="L34" s="36">
        <v>61555798.603875443</v>
      </c>
      <c r="M34" s="36">
        <v>0</v>
      </c>
      <c r="N34" s="36">
        <f t="shared" si="2"/>
        <v>61555798.603875443</v>
      </c>
      <c r="O34" s="36">
        <v>1853702372.4482999</v>
      </c>
      <c r="P34" s="38">
        <v>0</v>
      </c>
      <c r="Q34" s="36">
        <f t="shared" si="3"/>
        <v>1853702372.4482999</v>
      </c>
      <c r="R34" s="38">
        <f t="shared" si="4"/>
        <v>5046385523.8614998</v>
      </c>
      <c r="S34" s="39">
        <f t="shared" si="5"/>
        <v>4544263069.3414993</v>
      </c>
      <c r="T34" s="31">
        <v>25</v>
      </c>
      <c r="AG34" s="40">
        <v>0</v>
      </c>
    </row>
    <row r="35" spans="1:33" ht="30" customHeight="1" x14ac:dyDescent="0.3">
      <c r="A35" s="31">
        <v>26</v>
      </c>
      <c r="B35" s="34" t="s">
        <v>56</v>
      </c>
      <c r="C35" s="41">
        <v>25</v>
      </c>
      <c r="D35" s="36">
        <v>2855149649.2734356</v>
      </c>
      <c r="E35" s="36">
        <v>0</v>
      </c>
      <c r="F35" s="37">
        <f t="shared" si="0"/>
        <v>2855149649.2734356</v>
      </c>
      <c r="G35" s="36">
        <v>86589122.040000007</v>
      </c>
      <c r="H35" s="36">
        <v>217827441</v>
      </c>
      <c r="I35" s="36">
        <f>827538742.04-H35-G35</f>
        <v>523122178.99999994</v>
      </c>
      <c r="J35" s="36">
        <f t="shared" si="1"/>
        <v>2027610907.2334356</v>
      </c>
      <c r="K35" s="36">
        <v>1191599248.4788001</v>
      </c>
      <c r="L35" s="36">
        <v>79065682.595264375</v>
      </c>
      <c r="M35" s="36">
        <f t="shared" ref="M35:M37" si="9">L35/2</f>
        <v>39532841.297632188</v>
      </c>
      <c r="N35" s="36">
        <f t="shared" si="2"/>
        <v>39532841.297632188</v>
      </c>
      <c r="O35" s="36">
        <v>2431929158.2666998</v>
      </c>
      <c r="P35" s="38">
        <v>0</v>
      </c>
      <c r="Q35" s="36">
        <f t="shared" si="3"/>
        <v>2431929158.2666998</v>
      </c>
      <c r="R35" s="38">
        <f t="shared" si="4"/>
        <v>6557743738.6141996</v>
      </c>
      <c r="S35" s="39">
        <f t="shared" si="5"/>
        <v>5690672155.2765675</v>
      </c>
      <c r="T35" s="31">
        <v>26</v>
      </c>
      <c r="AG35" s="40">
        <v>0</v>
      </c>
    </row>
    <row r="36" spans="1:33" ht="30" customHeight="1" x14ac:dyDescent="0.3">
      <c r="A36" s="31">
        <v>27</v>
      </c>
      <c r="B36" s="34" t="s">
        <v>57</v>
      </c>
      <c r="C36" s="41">
        <v>20</v>
      </c>
      <c r="D36" s="36">
        <v>2239357381.0371785</v>
      </c>
      <c r="E36" s="36">
        <v>0</v>
      </c>
      <c r="F36" s="37">
        <f t="shared" si="0"/>
        <v>2239357381.0371785</v>
      </c>
      <c r="G36" s="36">
        <v>229891243.87</v>
      </c>
      <c r="H36" s="36">
        <v>0</v>
      </c>
      <c r="I36" s="36">
        <f>1736393455.22-H36-G36</f>
        <v>1506502211.3499999</v>
      </c>
      <c r="J36" s="36">
        <f t="shared" si="1"/>
        <v>502963925.81717873</v>
      </c>
      <c r="K36" s="36">
        <v>1126668969.9584999</v>
      </c>
      <c r="L36" s="36">
        <v>62012973.628721856</v>
      </c>
      <c r="M36" s="36">
        <v>0</v>
      </c>
      <c r="N36" s="36">
        <f t="shared" si="2"/>
        <v>62012973.628721856</v>
      </c>
      <c r="O36" s="36">
        <v>2299413266.0408001</v>
      </c>
      <c r="P36" s="38">
        <v>0</v>
      </c>
      <c r="Q36" s="36">
        <f t="shared" si="3"/>
        <v>2299413266.0408001</v>
      </c>
      <c r="R36" s="38">
        <f t="shared" si="4"/>
        <v>5727452590.6652002</v>
      </c>
      <c r="S36" s="39">
        <f t="shared" si="5"/>
        <v>3991059135.4452009</v>
      </c>
      <c r="T36" s="31">
        <v>27</v>
      </c>
      <c r="AG36" s="40">
        <v>0</v>
      </c>
    </row>
    <row r="37" spans="1:33" ht="30" customHeight="1" x14ac:dyDescent="0.3">
      <c r="A37" s="31">
        <v>28</v>
      </c>
      <c r="B37" s="34" t="s">
        <v>58</v>
      </c>
      <c r="C37" s="41">
        <v>18</v>
      </c>
      <c r="D37" s="36">
        <v>2243793798.8021784</v>
      </c>
      <c r="E37" s="36">
        <v>1743569935.2679999</v>
      </c>
      <c r="F37" s="37">
        <f t="shared" si="0"/>
        <v>3987363734.070178</v>
      </c>
      <c r="G37" s="36">
        <v>80789545.950000003</v>
      </c>
      <c r="H37" s="36">
        <v>644248762.91999996</v>
      </c>
      <c r="I37" s="36">
        <f>1206674306.31-H37-G37</f>
        <v>481635997.44</v>
      </c>
      <c r="J37" s="36">
        <f t="shared" si="1"/>
        <v>2780689427.7601781</v>
      </c>
      <c r="K37" s="36">
        <v>1077475043.4584</v>
      </c>
      <c r="L37" s="36">
        <v>62135828.274521858</v>
      </c>
      <c r="M37" s="36">
        <f t="shared" si="9"/>
        <v>31067914.137260929</v>
      </c>
      <c r="N37" s="36">
        <f t="shared" si="2"/>
        <v>31067914.137260929</v>
      </c>
      <c r="O37" s="36">
        <v>2199013618.7451</v>
      </c>
      <c r="P37" s="38">
        <v>0</v>
      </c>
      <c r="Q37" s="36">
        <f t="shared" si="3"/>
        <v>2199013618.7451</v>
      </c>
      <c r="R37" s="38">
        <f t="shared" si="4"/>
        <v>7325988224.5481997</v>
      </c>
      <c r="S37" s="39">
        <f t="shared" si="5"/>
        <v>6088246004.1009388</v>
      </c>
      <c r="T37" s="31">
        <v>28</v>
      </c>
      <c r="AG37" s="40">
        <v>0</v>
      </c>
    </row>
    <row r="38" spans="1:33" ht="30" customHeight="1" x14ac:dyDescent="0.3">
      <c r="A38" s="31">
        <v>29</v>
      </c>
      <c r="B38" s="34" t="s">
        <v>59</v>
      </c>
      <c r="C38" s="41">
        <v>30</v>
      </c>
      <c r="D38" s="36">
        <v>2198305509.1128521</v>
      </c>
      <c r="E38" s="36">
        <v>0</v>
      </c>
      <c r="F38" s="37">
        <f t="shared" si="0"/>
        <v>2198305509.1128521</v>
      </c>
      <c r="G38" s="36">
        <v>153742654.46000001</v>
      </c>
      <c r="H38" s="36">
        <v>0</v>
      </c>
      <c r="I38" s="36">
        <f>1844574248.3-H38-G38</f>
        <v>1690831593.8399999</v>
      </c>
      <c r="J38" s="36">
        <f t="shared" si="1"/>
        <v>353731260.81285214</v>
      </c>
      <c r="K38" s="36">
        <v>1044201615.0908</v>
      </c>
      <c r="L38" s="36">
        <v>60876152.5600482</v>
      </c>
      <c r="M38" s="36">
        <v>0</v>
      </c>
      <c r="N38" s="36">
        <f t="shared" si="2"/>
        <v>60876152.5600482</v>
      </c>
      <c r="O38" s="36">
        <v>2131106039.2916999</v>
      </c>
      <c r="P38" s="38">
        <v>0</v>
      </c>
      <c r="Q38" s="36">
        <f t="shared" si="3"/>
        <v>2131106039.2916999</v>
      </c>
      <c r="R38" s="38">
        <f t="shared" si="4"/>
        <v>5434489316.0554008</v>
      </c>
      <c r="S38" s="39">
        <f t="shared" si="5"/>
        <v>3589915067.7554002</v>
      </c>
      <c r="T38" s="31">
        <v>29</v>
      </c>
      <c r="AG38" s="40">
        <v>0</v>
      </c>
    </row>
    <row r="39" spans="1:33" ht="30" customHeight="1" x14ac:dyDescent="0.3">
      <c r="A39" s="31">
        <v>30</v>
      </c>
      <c r="B39" s="34" t="s">
        <v>60</v>
      </c>
      <c r="C39" s="41">
        <v>33</v>
      </c>
      <c r="D39" s="36">
        <v>2703483852.9531364</v>
      </c>
      <c r="E39" s="36">
        <v>0</v>
      </c>
      <c r="F39" s="37">
        <f t="shared" si="0"/>
        <v>2703483852.9531364</v>
      </c>
      <c r="G39" s="36">
        <v>337153957.83999997</v>
      </c>
      <c r="H39" s="36">
        <v>0</v>
      </c>
      <c r="I39" s="36">
        <f>1745274683.28-H39-G39</f>
        <v>1408120725.4400001</v>
      </c>
      <c r="J39" s="36">
        <f t="shared" si="1"/>
        <v>958209169.67313623</v>
      </c>
      <c r="K39" s="36">
        <v>2043396463.9791999</v>
      </c>
      <c r="L39" s="36">
        <v>74865706.697163776</v>
      </c>
      <c r="M39" s="36">
        <v>0</v>
      </c>
      <c r="N39" s="36">
        <f t="shared" si="2"/>
        <v>74865706.697163776</v>
      </c>
      <c r="O39" s="36">
        <v>4170357986.5414</v>
      </c>
      <c r="P39" s="38">
        <v>0</v>
      </c>
      <c r="Q39" s="36">
        <f t="shared" si="3"/>
        <v>4170357986.5414</v>
      </c>
      <c r="R39" s="38">
        <f t="shared" si="4"/>
        <v>8992104010.1709003</v>
      </c>
      <c r="S39" s="39">
        <f t="shared" si="5"/>
        <v>7246829326.8908997</v>
      </c>
      <c r="T39" s="31">
        <v>30</v>
      </c>
      <c r="AG39" s="40">
        <v>0</v>
      </c>
    </row>
    <row r="40" spans="1:33" ht="30" customHeight="1" x14ac:dyDescent="0.3">
      <c r="A40" s="31">
        <v>31</v>
      </c>
      <c r="B40" s="34" t="s">
        <v>61</v>
      </c>
      <c r="C40" s="41">
        <v>17</v>
      </c>
      <c r="D40" s="36">
        <v>2517032557.4020658</v>
      </c>
      <c r="E40" s="36">
        <v>0</v>
      </c>
      <c r="F40" s="37">
        <f t="shared" si="0"/>
        <v>2517032557.4020658</v>
      </c>
      <c r="G40" s="36">
        <v>38321122.390000001</v>
      </c>
      <c r="H40" s="36">
        <v>1031399422.965</v>
      </c>
      <c r="I40" s="36">
        <f>1838225339.93-H40-G40</f>
        <v>768504794.57500005</v>
      </c>
      <c r="J40" s="36">
        <f t="shared" si="1"/>
        <v>678807217.47206569</v>
      </c>
      <c r="K40" s="36">
        <v>1066930285.9602</v>
      </c>
      <c r="L40" s="36">
        <v>69702440.051134124</v>
      </c>
      <c r="M40" s="36">
        <f t="shared" ref="M40:M41" si="10">L40/2</f>
        <v>34851220.025567062</v>
      </c>
      <c r="N40" s="36">
        <f t="shared" si="2"/>
        <v>34851220.025567062</v>
      </c>
      <c r="O40" s="36">
        <v>2177492874.0320001</v>
      </c>
      <c r="P40" s="38">
        <v>0</v>
      </c>
      <c r="Q40" s="36">
        <f t="shared" si="3"/>
        <v>2177492874.0320001</v>
      </c>
      <c r="R40" s="38">
        <f t="shared" si="4"/>
        <v>5831158157.4454002</v>
      </c>
      <c r="S40" s="39">
        <f t="shared" si="5"/>
        <v>3958081597.4898329</v>
      </c>
      <c r="T40" s="31">
        <v>31</v>
      </c>
      <c r="AG40" s="40">
        <v>0</v>
      </c>
    </row>
    <row r="41" spans="1:33" ht="30" customHeight="1" x14ac:dyDescent="0.3">
      <c r="A41" s="31">
        <v>32</v>
      </c>
      <c r="B41" s="34" t="s">
        <v>62</v>
      </c>
      <c r="C41" s="41">
        <v>23</v>
      </c>
      <c r="D41" s="36">
        <v>2599499043.0616765</v>
      </c>
      <c r="E41" s="36">
        <f>12497848169.2017+20003385.24+27343123.62</f>
        <v>12545194678.061701</v>
      </c>
      <c r="F41" s="37">
        <f t="shared" si="0"/>
        <v>15144693721.123377</v>
      </c>
      <c r="G41" s="36">
        <v>215537130.33000001</v>
      </c>
      <c r="H41" s="36">
        <v>0</v>
      </c>
      <c r="I41" s="36">
        <f>965714313.31-H41-G41</f>
        <v>750177182.9799999</v>
      </c>
      <c r="J41" s="36">
        <f t="shared" si="1"/>
        <v>14178979407.813377</v>
      </c>
      <c r="K41" s="36">
        <v>2848892762.2027001</v>
      </c>
      <c r="L41" s="36">
        <v>71986127.346323356</v>
      </c>
      <c r="M41" s="36">
        <f t="shared" si="10"/>
        <v>35993063.673161678</v>
      </c>
      <c r="N41" s="36">
        <f t="shared" si="2"/>
        <v>35993063.673161678</v>
      </c>
      <c r="O41" s="36">
        <v>5814291496.0888004</v>
      </c>
      <c r="P41" s="38">
        <v>0</v>
      </c>
      <c r="Q41" s="36">
        <f t="shared" si="3"/>
        <v>5814291496.0888004</v>
      </c>
      <c r="R41" s="38">
        <f t="shared" si="4"/>
        <v>23879864106.7612</v>
      </c>
      <c r="S41" s="39">
        <f t="shared" si="5"/>
        <v>22878156729.778038</v>
      </c>
      <c r="T41" s="31">
        <v>32</v>
      </c>
      <c r="AG41" s="40">
        <v>0</v>
      </c>
    </row>
    <row r="42" spans="1:33" ht="30" customHeight="1" x14ac:dyDescent="0.3">
      <c r="A42" s="31">
        <v>33</v>
      </c>
      <c r="B42" s="34" t="s">
        <v>63</v>
      </c>
      <c r="C42" s="41">
        <v>23</v>
      </c>
      <c r="D42" s="36">
        <v>2656452032.4192891</v>
      </c>
      <c r="E42" s="36">
        <v>0</v>
      </c>
      <c r="F42" s="37">
        <f t="shared" si="0"/>
        <v>2656452032.4192891</v>
      </c>
      <c r="G42" s="36">
        <v>47078391.210000001</v>
      </c>
      <c r="H42" s="36">
        <v>206017834</v>
      </c>
      <c r="I42" s="36">
        <f>1409529222.46-H42-G42</f>
        <v>1156432997.25</v>
      </c>
      <c r="J42" s="36">
        <f t="shared" si="1"/>
        <v>1246922809.9592891</v>
      </c>
      <c r="K42" s="36">
        <v>1091154225.5056</v>
      </c>
      <c r="L42" s="36">
        <v>73563287.051611081</v>
      </c>
      <c r="M42" s="36">
        <v>0</v>
      </c>
      <c r="N42" s="36">
        <f t="shared" si="2"/>
        <v>73563287.051611081</v>
      </c>
      <c r="O42" s="36">
        <v>2226931395.4004998</v>
      </c>
      <c r="P42" s="38">
        <v>0</v>
      </c>
      <c r="Q42" s="36">
        <f t="shared" si="3"/>
        <v>2226931395.4004998</v>
      </c>
      <c r="R42" s="38">
        <f t="shared" si="4"/>
        <v>6048100940.3769999</v>
      </c>
      <c r="S42" s="39">
        <f t="shared" si="5"/>
        <v>4638571717.9169998</v>
      </c>
      <c r="T42" s="31">
        <v>33</v>
      </c>
      <c r="AG42" s="40">
        <v>0</v>
      </c>
    </row>
    <row r="43" spans="1:33" ht="30" customHeight="1" x14ac:dyDescent="0.3">
      <c r="A43" s="31">
        <v>34</v>
      </c>
      <c r="B43" s="34" t="s">
        <v>64</v>
      </c>
      <c r="C43" s="41">
        <v>16</v>
      </c>
      <c r="D43" s="36">
        <v>2321850065.3319235</v>
      </c>
      <c r="E43" s="36">
        <v>0</v>
      </c>
      <c r="F43" s="37">
        <f t="shared" si="0"/>
        <v>2321850065.3319235</v>
      </c>
      <c r="G43" s="36">
        <v>48169656.329999998</v>
      </c>
      <c r="H43" s="36">
        <v>0</v>
      </c>
      <c r="I43" s="36">
        <f>1092805505.85-H43-G43</f>
        <v>1044635849.5199999</v>
      </c>
      <c r="J43" s="36">
        <f t="shared" si="1"/>
        <v>1229044559.4819236</v>
      </c>
      <c r="K43" s="36">
        <v>944256252.40849996</v>
      </c>
      <c r="L43" s="36">
        <v>64297386.42457635</v>
      </c>
      <c r="M43" s="36">
        <v>0</v>
      </c>
      <c r="N43" s="36">
        <f t="shared" si="2"/>
        <v>64297386.42457635</v>
      </c>
      <c r="O43" s="36">
        <v>1927128030.7028</v>
      </c>
      <c r="P43" s="38">
        <v>0</v>
      </c>
      <c r="Q43" s="36">
        <f t="shared" si="3"/>
        <v>1927128030.7028</v>
      </c>
      <c r="R43" s="38">
        <f t="shared" si="4"/>
        <v>5257531734.8677998</v>
      </c>
      <c r="S43" s="39">
        <f t="shared" si="5"/>
        <v>4164726229.0178003</v>
      </c>
      <c r="T43" s="31">
        <v>34</v>
      </c>
      <c r="AG43" s="40">
        <v>0</v>
      </c>
    </row>
    <row r="44" spans="1:33" ht="30" customHeight="1" x14ac:dyDescent="0.3">
      <c r="A44" s="31">
        <v>35</v>
      </c>
      <c r="B44" s="34" t="s">
        <v>65</v>
      </c>
      <c r="C44" s="41">
        <v>17</v>
      </c>
      <c r="D44" s="36">
        <v>2393529362.6504116</v>
      </c>
      <c r="E44" s="36">
        <v>0</v>
      </c>
      <c r="F44" s="37">
        <f t="shared" si="0"/>
        <v>2393529362.6504116</v>
      </c>
      <c r="G44" s="36">
        <v>41513146.460000001</v>
      </c>
      <c r="H44" s="36">
        <v>0</v>
      </c>
      <c r="I44" s="36">
        <f>951970427.08-H44-G44</f>
        <v>910457280.62</v>
      </c>
      <c r="J44" s="36">
        <f t="shared" si="1"/>
        <v>1441558935.5704117</v>
      </c>
      <c r="K44" s="36">
        <v>958754221.82089996</v>
      </c>
      <c r="L44" s="36">
        <v>66282351.581088327</v>
      </c>
      <c r="M44" s="36">
        <v>0</v>
      </c>
      <c r="N44" s="36">
        <f t="shared" si="2"/>
        <v>66282351.581088327</v>
      </c>
      <c r="O44" s="36">
        <v>1956716866.5423999</v>
      </c>
      <c r="P44" s="38">
        <v>0</v>
      </c>
      <c r="Q44" s="36">
        <f t="shared" si="3"/>
        <v>1956716866.5423999</v>
      </c>
      <c r="R44" s="38">
        <f t="shared" si="4"/>
        <v>5375282802.5948</v>
      </c>
      <c r="S44" s="39">
        <f t="shared" si="5"/>
        <v>4423312375.5148001</v>
      </c>
      <c r="T44" s="31">
        <v>35</v>
      </c>
      <c r="AG44" s="40">
        <v>0</v>
      </c>
    </row>
    <row r="45" spans="1:33" ht="30" customHeight="1" x14ac:dyDescent="0.3">
      <c r="A45" s="31">
        <v>36</v>
      </c>
      <c r="B45" s="34" t="s">
        <v>66</v>
      </c>
      <c r="C45" s="41">
        <v>14</v>
      </c>
      <c r="D45" s="36">
        <v>2398626881.295135</v>
      </c>
      <c r="E45" s="36">
        <v>0</v>
      </c>
      <c r="F45" s="37">
        <f t="shared" si="0"/>
        <v>2398626881.295135</v>
      </c>
      <c r="G45" s="36">
        <v>32112054.530000001</v>
      </c>
      <c r="H45" s="36">
        <v>0</v>
      </c>
      <c r="I45" s="36">
        <f>817651876.03-H45-G45</f>
        <v>785539821.5</v>
      </c>
      <c r="J45" s="36">
        <f t="shared" si="1"/>
        <v>1580975005.2651348</v>
      </c>
      <c r="K45" s="36">
        <v>1021025310.4129</v>
      </c>
      <c r="L45" s="36">
        <v>66423513.635865264</v>
      </c>
      <c r="M45" s="36">
        <v>0</v>
      </c>
      <c r="N45" s="36">
        <f t="shared" si="2"/>
        <v>66423513.635865264</v>
      </c>
      <c r="O45" s="36">
        <v>2083805630.8706999</v>
      </c>
      <c r="P45" s="38">
        <v>0</v>
      </c>
      <c r="Q45" s="36">
        <f t="shared" si="3"/>
        <v>2083805630.8706999</v>
      </c>
      <c r="R45" s="38">
        <f t="shared" si="4"/>
        <v>5569881336.2145996</v>
      </c>
      <c r="S45" s="39">
        <f t="shared" si="5"/>
        <v>4752229460.1845999</v>
      </c>
      <c r="T45" s="31">
        <v>36</v>
      </c>
      <c r="AG45" s="40">
        <v>0</v>
      </c>
    </row>
    <row r="46" spans="1:33" ht="30" customHeight="1" x14ac:dyDescent="0.3">
      <c r="A46" s="31">
        <v>37</v>
      </c>
      <c r="B46" s="34" t="s">
        <v>886</v>
      </c>
      <c r="C46" s="41">
        <v>0</v>
      </c>
      <c r="D46" s="36">
        <v>0</v>
      </c>
      <c r="E46" s="36"/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8">
        <f t="shared" si="4"/>
        <v>0</v>
      </c>
      <c r="S46" s="39">
        <f t="shared" si="5"/>
        <v>0</v>
      </c>
      <c r="T46" s="31"/>
      <c r="AG46" s="40"/>
    </row>
    <row r="47" spans="1:33" ht="30" customHeight="1" x14ac:dyDescent="0.3">
      <c r="A47" s="31">
        <v>38</v>
      </c>
      <c r="B47" s="34" t="s">
        <v>887</v>
      </c>
      <c r="C47" s="41">
        <v>0</v>
      </c>
      <c r="D47" s="36">
        <v>0</v>
      </c>
      <c r="E47" s="36"/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8">
        <f t="shared" si="4"/>
        <v>0</v>
      </c>
      <c r="S47" s="39">
        <f t="shared" si="5"/>
        <v>0</v>
      </c>
      <c r="T47" s="31"/>
      <c r="AG47" s="40"/>
    </row>
    <row r="48" spans="1:33" ht="30" customHeight="1" thickBot="1" x14ac:dyDescent="0.4">
      <c r="A48" s="31"/>
      <c r="B48" s="129" t="s">
        <v>14</v>
      </c>
      <c r="C48" s="130"/>
      <c r="D48" s="73">
        <f>SUM(D10:D47)</f>
        <v>91402912328.820221</v>
      </c>
      <c r="E48" s="73">
        <f t="shared" ref="E48:S48" si="11">SUM(E10:E47)</f>
        <v>68760541388.324799</v>
      </c>
      <c r="F48" s="73">
        <f t="shared" si="11"/>
        <v>160163453717.14502</v>
      </c>
      <c r="G48" s="73">
        <f t="shared" si="11"/>
        <v>6304699404.999999</v>
      </c>
      <c r="H48" s="73">
        <f t="shared" si="11"/>
        <v>7234656014.7950001</v>
      </c>
      <c r="I48" s="73">
        <f t="shared" si="11"/>
        <v>30925002109.224995</v>
      </c>
      <c r="J48" s="73">
        <f t="shared" si="11"/>
        <v>115699096188.12497</v>
      </c>
      <c r="K48" s="73">
        <f t="shared" si="11"/>
        <v>48633623796.000298</v>
      </c>
      <c r="L48" s="73">
        <f t="shared" si="11"/>
        <v>2531157572.1827135</v>
      </c>
      <c r="M48" s="73">
        <f t="shared" si="11"/>
        <v>508400610.41905063</v>
      </c>
      <c r="N48" s="73">
        <f t="shared" si="11"/>
        <v>2022756961.7636623</v>
      </c>
      <c r="O48" s="73">
        <f t="shared" si="11"/>
        <v>99256128209.764816</v>
      </c>
      <c r="P48" s="73">
        <f t="shared" si="11"/>
        <v>1000000000</v>
      </c>
      <c r="Q48" s="73">
        <f t="shared" si="11"/>
        <v>98256128209.764816</v>
      </c>
      <c r="R48" s="73">
        <f t="shared" si="11"/>
        <v>310584363295.09277</v>
      </c>
      <c r="S48" s="73">
        <f t="shared" si="11"/>
        <v>264611605155.65372</v>
      </c>
      <c r="T48" s="73"/>
    </row>
    <row r="49" spans="1:19" ht="13.8" thickTop="1" x14ac:dyDescent="0.25">
      <c r="B49" s="42"/>
      <c r="C49" s="43"/>
      <c r="D49" s="44"/>
      <c r="E49" s="45"/>
      <c r="F49" s="43"/>
      <c r="G49" s="44"/>
      <c r="H49" s="44"/>
      <c r="I49" s="44"/>
      <c r="J49" s="46"/>
      <c r="K49" s="66"/>
      <c r="L49" s="45"/>
      <c r="M49" s="45"/>
      <c r="N49" s="45"/>
      <c r="O49" s="45"/>
      <c r="P49" s="45"/>
      <c r="Q49" s="45"/>
      <c r="R49" s="40"/>
    </row>
    <row r="50" spans="1:19" x14ac:dyDescent="0.25">
      <c r="B50" s="43"/>
      <c r="C50" s="43"/>
      <c r="D50" s="43"/>
      <c r="E50" s="43"/>
      <c r="F50" s="43"/>
      <c r="G50" s="43"/>
      <c r="H50" s="43"/>
      <c r="I50" s="44"/>
      <c r="J50" s="44"/>
      <c r="K50" s="44"/>
      <c r="L50" s="42"/>
      <c r="M50" s="42"/>
      <c r="N50" s="42"/>
      <c r="O50" s="42"/>
      <c r="P50" s="42"/>
      <c r="Q50" s="42"/>
      <c r="S50" s="40"/>
    </row>
    <row r="51" spans="1:19" x14ac:dyDescent="0.25">
      <c r="I51" s="40"/>
      <c r="J51" s="47"/>
      <c r="K51" s="47"/>
      <c r="S51" s="40"/>
    </row>
    <row r="52" spans="1:19" x14ac:dyDescent="0.25">
      <c r="C52" s="48"/>
      <c r="I52" s="40"/>
      <c r="J52" s="49"/>
      <c r="K52" s="49"/>
    </row>
    <row r="53" spans="1:19" x14ac:dyDescent="0.25">
      <c r="C53" s="48"/>
      <c r="J53" s="40"/>
      <c r="K53" s="40"/>
    </row>
    <row r="56" spans="1:19" ht="21" x14ac:dyDescent="0.4">
      <c r="A56" s="6" t="s">
        <v>859</v>
      </c>
    </row>
  </sheetData>
  <mergeCells count="23">
    <mergeCell ref="A1:T1"/>
    <mergeCell ref="A2:T2"/>
    <mergeCell ref="A4:S4"/>
    <mergeCell ref="D5:S5"/>
    <mergeCell ref="A7:A8"/>
    <mergeCell ref="B7:B8"/>
    <mergeCell ref="C7:C8"/>
    <mergeCell ref="D7:D8"/>
    <mergeCell ref="E7:E8"/>
    <mergeCell ref="F7:F8"/>
    <mergeCell ref="T7:T8"/>
    <mergeCell ref="R7:R8"/>
    <mergeCell ref="S7:S8"/>
    <mergeCell ref="B48:C48"/>
    <mergeCell ref="N7:N8"/>
    <mergeCell ref="O7:O8"/>
    <mergeCell ref="P7:P8"/>
    <mergeCell ref="Q7:Q8"/>
    <mergeCell ref="G7:I7"/>
    <mergeCell ref="J7:J8"/>
    <mergeCell ref="L7:L8"/>
    <mergeCell ref="M7:M8"/>
    <mergeCell ref="K7:K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15"/>
  <sheetViews>
    <sheetView topLeftCell="R1" workbookViewId="0">
      <pane ySplit="4" topLeftCell="A409" activePane="bottomLeft" state="frozen"/>
      <selection activeCell="B1" sqref="B1"/>
      <selection pane="bottomLeft" activeCell="Y412" sqref="Y412"/>
    </sheetView>
  </sheetViews>
  <sheetFormatPr defaultRowHeight="13.2" x14ac:dyDescent="0.25"/>
  <cols>
    <col min="1" max="1" width="9.33203125" bestFit="1" customWidth="1"/>
    <col min="2" max="2" width="13.88671875" style="77" bestFit="1" customWidth="1"/>
    <col min="3" max="3" width="6.109375" customWidth="1"/>
    <col min="4" max="4" width="20.6640625" customWidth="1"/>
    <col min="5" max="10" width="19.88671875" customWidth="1"/>
    <col min="11" max="11" width="18.44140625" customWidth="1"/>
    <col min="12" max="12" width="19.6640625" bestFit="1" customWidth="1"/>
    <col min="13" max="13" width="0.6640625" customWidth="1"/>
    <col min="14" max="14" width="4.6640625" customWidth="1"/>
    <col min="15" max="15" width="9.44140625" bestFit="1" customWidth="1"/>
    <col min="16" max="16" width="17.88671875" style="77" customWidth="1"/>
    <col min="17" max="17" width="18.6640625" customWidth="1"/>
    <col min="18" max="20" width="21.88671875" customWidth="1"/>
    <col min="21" max="23" width="18.5546875" customWidth="1"/>
    <col min="24" max="24" width="22.109375" bestFit="1" customWidth="1"/>
    <col min="25" max="25" width="20.6640625" customWidth="1"/>
  </cols>
  <sheetData>
    <row r="1" spans="1:25" ht="24.6" x14ac:dyDescent="0.4">
      <c r="A1" s="144" t="s">
        <v>872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</row>
    <row r="2" spans="1:25" ht="24.6" x14ac:dyDescent="0.4">
      <c r="A2" s="144" t="s">
        <v>864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</row>
    <row r="3" spans="1:25" ht="45" customHeight="1" x14ac:dyDescent="0.4">
      <c r="B3" s="145" t="s">
        <v>945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4" spans="1:25" x14ac:dyDescent="0.25">
      <c r="M4">
        <v>0</v>
      </c>
    </row>
    <row r="5" spans="1:25" ht="43.2" customHeight="1" x14ac:dyDescent="0.25">
      <c r="A5" s="78" t="s">
        <v>0</v>
      </c>
      <c r="B5" s="79" t="s">
        <v>874</v>
      </c>
      <c r="C5" s="80" t="s">
        <v>0</v>
      </c>
      <c r="D5" s="80" t="s">
        <v>890</v>
      </c>
      <c r="E5" s="80" t="s">
        <v>11</v>
      </c>
      <c r="F5" s="80" t="s">
        <v>876</v>
      </c>
      <c r="G5" s="80" t="s">
        <v>883</v>
      </c>
      <c r="H5" s="80" t="s">
        <v>891</v>
      </c>
      <c r="I5" s="80" t="s">
        <v>867</v>
      </c>
      <c r="J5" s="80" t="s">
        <v>868</v>
      </c>
      <c r="K5" s="80" t="s">
        <v>892</v>
      </c>
      <c r="L5" s="81" t="s">
        <v>893</v>
      </c>
      <c r="M5" s="82"/>
      <c r="N5" s="83"/>
      <c r="O5" s="80" t="s">
        <v>0</v>
      </c>
      <c r="P5" s="79" t="s">
        <v>875</v>
      </c>
      <c r="Q5" s="80" t="s">
        <v>890</v>
      </c>
      <c r="R5" s="80" t="s">
        <v>11</v>
      </c>
      <c r="S5" s="80" t="s">
        <v>876</v>
      </c>
      <c r="T5" s="80" t="s">
        <v>883</v>
      </c>
      <c r="U5" s="80" t="s">
        <v>891</v>
      </c>
      <c r="V5" s="80" t="s">
        <v>867</v>
      </c>
      <c r="W5" s="80" t="s">
        <v>868</v>
      </c>
      <c r="X5" s="80" t="s">
        <v>892</v>
      </c>
      <c r="Y5" s="80" t="s">
        <v>893</v>
      </c>
    </row>
    <row r="6" spans="1:25" ht="15.6" x14ac:dyDescent="0.3">
      <c r="A6" s="83"/>
      <c r="B6" s="84"/>
      <c r="C6" s="83"/>
      <c r="D6" s="85"/>
      <c r="E6" s="33" t="s">
        <v>852</v>
      </c>
      <c r="F6" s="33" t="s">
        <v>852</v>
      </c>
      <c r="G6" s="33" t="s">
        <v>852</v>
      </c>
      <c r="H6" s="33" t="s">
        <v>852</v>
      </c>
      <c r="I6" s="33" t="s">
        <v>852</v>
      </c>
      <c r="J6" s="33" t="s">
        <v>852</v>
      </c>
      <c r="K6" s="33" t="s">
        <v>852</v>
      </c>
      <c r="L6" s="33" t="s">
        <v>852</v>
      </c>
      <c r="M6" s="82"/>
      <c r="N6" s="83"/>
      <c r="O6" s="85"/>
      <c r="P6" s="86"/>
      <c r="Q6" s="85"/>
      <c r="R6" s="33" t="s">
        <v>852</v>
      </c>
      <c r="S6" s="33" t="s">
        <v>852</v>
      </c>
      <c r="T6" s="33" t="s">
        <v>852</v>
      </c>
      <c r="U6" s="33" t="s">
        <v>852</v>
      </c>
      <c r="V6" s="33" t="s">
        <v>852</v>
      </c>
      <c r="W6" s="33" t="s">
        <v>852</v>
      </c>
      <c r="X6" s="33" t="s">
        <v>852</v>
      </c>
      <c r="Y6" s="33" t="s">
        <v>852</v>
      </c>
    </row>
    <row r="7" spans="1:25" ht="24.9" customHeight="1" x14ac:dyDescent="0.25">
      <c r="A7" s="146">
        <v>1</v>
      </c>
      <c r="B7" s="147" t="s">
        <v>31</v>
      </c>
      <c r="C7" s="83">
        <v>1</v>
      </c>
      <c r="D7" s="87" t="s">
        <v>70</v>
      </c>
      <c r="E7" s="87">
        <v>74764455.507700011</v>
      </c>
      <c r="F7" s="87">
        <v>0</v>
      </c>
      <c r="G7" s="87">
        <v>31028708.436999999</v>
      </c>
      <c r="H7" s="87">
        <v>2242933.6652000002</v>
      </c>
      <c r="I7" s="87">
        <f>H7/2</f>
        <v>1121466.8326000001</v>
      </c>
      <c r="J7" s="87">
        <f>H7-I7</f>
        <v>1121466.8326000001</v>
      </c>
      <c r="K7" s="87">
        <v>63326341.375</v>
      </c>
      <c r="L7" s="88">
        <f>E7+F7+G7+J7+K7</f>
        <v>170240972.1523</v>
      </c>
      <c r="M7" s="82"/>
      <c r="N7" s="146">
        <v>19</v>
      </c>
      <c r="O7" s="89">
        <v>26</v>
      </c>
      <c r="P7" s="150" t="s">
        <v>49</v>
      </c>
      <c r="Q7" s="87" t="s">
        <v>450</v>
      </c>
      <c r="R7" s="87">
        <v>79148079.540399998</v>
      </c>
      <c r="S7" s="87">
        <f>-11651464.66</f>
        <v>-11651464.66</v>
      </c>
      <c r="T7" s="87">
        <v>33938790.197899997</v>
      </c>
      <c r="U7" s="101">
        <v>2374442.3862000001</v>
      </c>
      <c r="V7" s="87">
        <v>0</v>
      </c>
      <c r="W7" s="101">
        <v>2374442.3862000001</v>
      </c>
      <c r="X7" s="87">
        <v>69265513.203400001</v>
      </c>
      <c r="Y7" s="88">
        <f>R7+S7+T7+W7+X7</f>
        <v>173075360.6679</v>
      </c>
    </row>
    <row r="8" spans="1:25" ht="24.9" customHeight="1" x14ac:dyDescent="0.25">
      <c r="A8" s="146"/>
      <c r="B8" s="148"/>
      <c r="C8" s="83">
        <v>2</v>
      </c>
      <c r="D8" s="87" t="s">
        <v>71</v>
      </c>
      <c r="E8" s="87">
        <v>124734754.3874</v>
      </c>
      <c r="F8" s="87">
        <v>0</v>
      </c>
      <c r="G8" s="87">
        <v>54111962.4802</v>
      </c>
      <c r="H8" s="87">
        <v>3742042.6316</v>
      </c>
      <c r="I8" s="87">
        <f t="shared" ref="I8:I23" si="0">H8/2</f>
        <v>1871021.3158</v>
      </c>
      <c r="J8" s="87">
        <f t="shared" ref="J8:J46" si="1">H8-I8</f>
        <v>1871021.3158</v>
      </c>
      <c r="K8" s="87">
        <v>110436843.2043</v>
      </c>
      <c r="L8" s="88">
        <f t="shared" ref="L8:L71" si="2">E8+F8+G8+J8+K8</f>
        <v>291154581.38770002</v>
      </c>
      <c r="M8" s="82"/>
      <c r="N8" s="146"/>
      <c r="O8" s="89">
        <v>27</v>
      </c>
      <c r="P8" s="151"/>
      <c r="Q8" s="87" t="s">
        <v>451</v>
      </c>
      <c r="R8" s="87">
        <v>77512381.399999991</v>
      </c>
      <c r="S8" s="87">
        <f t="shared" ref="S8:S25" si="3">-11651464.66</f>
        <v>-11651464.66</v>
      </c>
      <c r="T8" s="87">
        <v>36389147.762400001</v>
      </c>
      <c r="U8" s="101">
        <v>2325371.4419999998</v>
      </c>
      <c r="V8" s="87">
        <v>0</v>
      </c>
      <c r="W8" s="101">
        <v>2325371.4419999998</v>
      </c>
      <c r="X8" s="87">
        <v>74266436.136899993</v>
      </c>
      <c r="Y8" s="88">
        <f t="shared" ref="Y8:Y71" si="4">R8+S8+T8+W8+X8</f>
        <v>178841872.08129999</v>
      </c>
    </row>
    <row r="9" spans="1:25" ht="24.9" customHeight="1" x14ac:dyDescent="0.25">
      <c r="A9" s="146"/>
      <c r="B9" s="148"/>
      <c r="C9" s="83">
        <v>3</v>
      </c>
      <c r="D9" s="87" t="s">
        <v>72</v>
      </c>
      <c r="E9" s="87">
        <v>87764632.990400001</v>
      </c>
      <c r="F9" s="87">
        <v>0</v>
      </c>
      <c r="G9" s="87">
        <v>35604878.693700001</v>
      </c>
      <c r="H9" s="87">
        <v>2632938.9896999998</v>
      </c>
      <c r="I9" s="87">
        <f t="shared" si="0"/>
        <v>1316469.4948499999</v>
      </c>
      <c r="J9" s="87">
        <f t="shared" si="1"/>
        <v>1316469.4948499999</v>
      </c>
      <c r="K9" s="87">
        <v>72665825.177599996</v>
      </c>
      <c r="L9" s="88">
        <f t="shared" si="2"/>
        <v>197351806.35654998</v>
      </c>
      <c r="M9" s="82"/>
      <c r="N9" s="146"/>
      <c r="O9" s="89">
        <v>28</v>
      </c>
      <c r="P9" s="151"/>
      <c r="Q9" s="87" t="s">
        <v>452</v>
      </c>
      <c r="R9" s="87">
        <v>77582547.350700006</v>
      </c>
      <c r="S9" s="87">
        <f t="shared" si="3"/>
        <v>-11651464.66</v>
      </c>
      <c r="T9" s="87">
        <v>35807039.176200002</v>
      </c>
      <c r="U9" s="101">
        <v>2327476.4205</v>
      </c>
      <c r="V9" s="87">
        <v>0</v>
      </c>
      <c r="W9" s="101">
        <v>2327476.4205</v>
      </c>
      <c r="X9" s="87">
        <v>73078413.531299993</v>
      </c>
      <c r="Y9" s="88">
        <f t="shared" si="4"/>
        <v>177144011.81870002</v>
      </c>
    </row>
    <row r="10" spans="1:25" ht="24.9" customHeight="1" x14ac:dyDescent="0.25">
      <c r="A10" s="146"/>
      <c r="B10" s="148"/>
      <c r="C10" s="83">
        <v>4</v>
      </c>
      <c r="D10" s="87" t="s">
        <v>73</v>
      </c>
      <c r="E10" s="87">
        <v>89422655.59300001</v>
      </c>
      <c r="F10" s="87">
        <v>0</v>
      </c>
      <c r="G10" s="87">
        <v>37203160.039899997</v>
      </c>
      <c r="H10" s="87">
        <v>2682679.6677999999</v>
      </c>
      <c r="I10" s="87">
        <f t="shared" si="0"/>
        <v>1341339.8339</v>
      </c>
      <c r="J10" s="87">
        <f t="shared" si="1"/>
        <v>1341339.8339</v>
      </c>
      <c r="K10" s="87">
        <v>75927749.867400005</v>
      </c>
      <c r="L10" s="88">
        <f t="shared" si="2"/>
        <v>203894905.33420002</v>
      </c>
      <c r="M10" s="82"/>
      <c r="N10" s="146"/>
      <c r="O10" s="89">
        <v>29</v>
      </c>
      <c r="P10" s="151"/>
      <c r="Q10" s="87" t="s">
        <v>453</v>
      </c>
      <c r="R10" s="87">
        <v>91948193.537799999</v>
      </c>
      <c r="S10" s="87">
        <f t="shared" si="3"/>
        <v>-11651464.66</v>
      </c>
      <c r="T10" s="87">
        <v>42065618.530400001</v>
      </c>
      <c r="U10" s="101">
        <v>2758445.8061000002</v>
      </c>
      <c r="V10" s="87">
        <v>0</v>
      </c>
      <c r="W10" s="101">
        <v>2758445.8061000002</v>
      </c>
      <c r="X10" s="87">
        <v>85851517.945500001</v>
      </c>
      <c r="Y10" s="88">
        <f t="shared" si="4"/>
        <v>210972311.15979999</v>
      </c>
    </row>
    <row r="11" spans="1:25" ht="24.9" customHeight="1" x14ac:dyDescent="0.25">
      <c r="A11" s="146"/>
      <c r="B11" s="148"/>
      <c r="C11" s="83">
        <v>5</v>
      </c>
      <c r="D11" s="87" t="s">
        <v>74</v>
      </c>
      <c r="E11" s="87">
        <v>81392130.112899989</v>
      </c>
      <c r="F11" s="87">
        <v>0</v>
      </c>
      <c r="G11" s="87">
        <v>33254482.1173</v>
      </c>
      <c r="H11" s="87">
        <v>2441763.9034000002</v>
      </c>
      <c r="I11" s="87">
        <f t="shared" si="0"/>
        <v>1220881.9517000001</v>
      </c>
      <c r="J11" s="87">
        <f t="shared" si="1"/>
        <v>1220881.9517000001</v>
      </c>
      <c r="K11" s="87">
        <v>67868912.142499998</v>
      </c>
      <c r="L11" s="88">
        <f t="shared" si="2"/>
        <v>183736406.32440001</v>
      </c>
      <c r="M11" s="82"/>
      <c r="N11" s="146"/>
      <c r="O11" s="89">
        <v>30</v>
      </c>
      <c r="P11" s="151"/>
      <c r="Q11" s="87" t="s">
        <v>454</v>
      </c>
      <c r="R11" s="87">
        <v>92667502.205200002</v>
      </c>
      <c r="S11" s="87">
        <f t="shared" si="3"/>
        <v>-11651464.66</v>
      </c>
      <c r="T11" s="87">
        <v>41437761.375200003</v>
      </c>
      <c r="U11" s="101">
        <v>2780025.0661999998</v>
      </c>
      <c r="V11" s="87">
        <v>0</v>
      </c>
      <c r="W11" s="101">
        <v>2780025.0661999998</v>
      </c>
      <c r="X11" s="87">
        <v>84570127.306099996</v>
      </c>
      <c r="Y11" s="88">
        <f t="shared" si="4"/>
        <v>209803951.29269999</v>
      </c>
    </row>
    <row r="12" spans="1:25" ht="24.9" customHeight="1" x14ac:dyDescent="0.25">
      <c r="A12" s="146"/>
      <c r="B12" s="148"/>
      <c r="C12" s="83">
        <v>6</v>
      </c>
      <c r="D12" s="87" t="s">
        <v>75</v>
      </c>
      <c r="E12" s="87">
        <v>84057032.195999995</v>
      </c>
      <c r="F12" s="87">
        <v>0</v>
      </c>
      <c r="G12" s="87">
        <v>34403011.981299996</v>
      </c>
      <c r="H12" s="87">
        <v>2521710.9659000002</v>
      </c>
      <c r="I12" s="87">
        <f t="shared" si="0"/>
        <v>1260855.4829500001</v>
      </c>
      <c r="J12" s="87">
        <f t="shared" si="1"/>
        <v>1260855.4829500001</v>
      </c>
      <c r="K12" s="87">
        <v>70212941.201800004</v>
      </c>
      <c r="L12" s="88">
        <f t="shared" si="2"/>
        <v>189933840.86205</v>
      </c>
      <c r="M12" s="82"/>
      <c r="N12" s="146"/>
      <c r="O12" s="89">
        <v>31</v>
      </c>
      <c r="P12" s="151"/>
      <c r="Q12" s="87" t="s">
        <v>55</v>
      </c>
      <c r="R12" s="87">
        <v>160219655.49860001</v>
      </c>
      <c r="S12" s="87">
        <f t="shared" si="3"/>
        <v>-11651464.66</v>
      </c>
      <c r="T12" s="87">
        <v>69373938.980100006</v>
      </c>
      <c r="U12" s="101">
        <v>4806589.665</v>
      </c>
      <c r="V12" s="87">
        <v>0</v>
      </c>
      <c r="W12" s="101">
        <v>4806589.665</v>
      </c>
      <c r="X12" s="87">
        <v>141584937.42320001</v>
      </c>
      <c r="Y12" s="88">
        <f t="shared" si="4"/>
        <v>364333656.90690005</v>
      </c>
    </row>
    <row r="13" spans="1:25" ht="24.9" customHeight="1" x14ac:dyDescent="0.25">
      <c r="A13" s="146"/>
      <c r="B13" s="148"/>
      <c r="C13" s="83">
        <v>7</v>
      </c>
      <c r="D13" s="87" t="s">
        <v>76</v>
      </c>
      <c r="E13" s="87">
        <v>81557835.523300007</v>
      </c>
      <c r="F13" s="87">
        <v>0</v>
      </c>
      <c r="G13" s="87">
        <v>33018734.706700001</v>
      </c>
      <c r="H13" s="87">
        <v>2446735.0657000002</v>
      </c>
      <c r="I13" s="87">
        <f t="shared" si="0"/>
        <v>1223367.5328500001</v>
      </c>
      <c r="J13" s="87">
        <f t="shared" si="1"/>
        <v>1223367.5328500001</v>
      </c>
      <c r="K13" s="87">
        <v>67387776.389400005</v>
      </c>
      <c r="L13" s="88">
        <f t="shared" si="2"/>
        <v>183187714.15224999</v>
      </c>
      <c r="M13" s="82"/>
      <c r="N13" s="146"/>
      <c r="O13" s="89">
        <v>32</v>
      </c>
      <c r="P13" s="151"/>
      <c r="Q13" s="87" t="s">
        <v>455</v>
      </c>
      <c r="R13" s="87">
        <v>80250487.758000001</v>
      </c>
      <c r="S13" s="87">
        <f t="shared" si="3"/>
        <v>-11651464.66</v>
      </c>
      <c r="T13" s="87">
        <v>36450291.782899998</v>
      </c>
      <c r="U13" s="101">
        <v>2407514.6327</v>
      </c>
      <c r="V13" s="87">
        <v>0</v>
      </c>
      <c r="W13" s="101">
        <v>2407514.6327</v>
      </c>
      <c r="X13" s="87">
        <v>74391224.673299998</v>
      </c>
      <c r="Y13" s="88">
        <f t="shared" si="4"/>
        <v>181848054.18689999</v>
      </c>
    </row>
    <row r="14" spans="1:25" ht="24.9" customHeight="1" x14ac:dyDescent="0.25">
      <c r="A14" s="146"/>
      <c r="B14" s="148"/>
      <c r="C14" s="83">
        <v>8</v>
      </c>
      <c r="D14" s="87" t="s">
        <v>77</v>
      </c>
      <c r="E14" s="87">
        <v>79523975.247599989</v>
      </c>
      <c r="F14" s="87">
        <v>0</v>
      </c>
      <c r="G14" s="87">
        <v>31536101.6569</v>
      </c>
      <c r="H14" s="87">
        <v>2385719.2574</v>
      </c>
      <c r="I14" s="87">
        <f t="shared" si="0"/>
        <v>1192859.6287</v>
      </c>
      <c r="J14" s="87">
        <f t="shared" si="1"/>
        <v>1192859.6287</v>
      </c>
      <c r="K14" s="87">
        <v>64361877.749899998</v>
      </c>
      <c r="L14" s="88">
        <f t="shared" si="2"/>
        <v>176614814.28310001</v>
      </c>
      <c r="M14" s="82"/>
      <c r="N14" s="146"/>
      <c r="O14" s="89">
        <v>33</v>
      </c>
      <c r="P14" s="151"/>
      <c r="Q14" s="87" t="s">
        <v>456</v>
      </c>
      <c r="R14" s="87">
        <v>79421584.339000002</v>
      </c>
      <c r="S14" s="87">
        <f t="shared" si="3"/>
        <v>-11651464.66</v>
      </c>
      <c r="T14" s="87">
        <v>33484369.0053</v>
      </c>
      <c r="U14" s="101">
        <v>2382647.5301999999</v>
      </c>
      <c r="V14" s="87">
        <v>0</v>
      </c>
      <c r="W14" s="101">
        <v>2382647.5301999999</v>
      </c>
      <c r="X14" s="87">
        <v>68338087.183400005</v>
      </c>
      <c r="Y14" s="88">
        <f t="shared" si="4"/>
        <v>171975223.39790002</v>
      </c>
    </row>
    <row r="15" spans="1:25" ht="24.9" customHeight="1" x14ac:dyDescent="0.25">
      <c r="A15" s="146"/>
      <c r="B15" s="148"/>
      <c r="C15" s="83">
        <v>9</v>
      </c>
      <c r="D15" s="87" t="s">
        <v>78</v>
      </c>
      <c r="E15" s="87">
        <v>85795044.648300007</v>
      </c>
      <c r="F15" s="87">
        <v>0</v>
      </c>
      <c r="G15" s="87">
        <v>35146809.289800003</v>
      </c>
      <c r="H15" s="87">
        <v>2573851.3393999999</v>
      </c>
      <c r="I15" s="87">
        <f t="shared" si="0"/>
        <v>1286925.6697</v>
      </c>
      <c r="J15" s="87">
        <f t="shared" si="1"/>
        <v>1286925.6697</v>
      </c>
      <c r="K15" s="87">
        <v>71730953.540900007</v>
      </c>
      <c r="L15" s="88">
        <f t="shared" si="2"/>
        <v>193959733.1487</v>
      </c>
      <c r="M15" s="82"/>
      <c r="N15" s="146"/>
      <c r="O15" s="89">
        <v>34</v>
      </c>
      <c r="P15" s="151"/>
      <c r="Q15" s="87" t="s">
        <v>457</v>
      </c>
      <c r="R15" s="87">
        <v>95069647.960099995</v>
      </c>
      <c r="S15" s="87">
        <f t="shared" si="3"/>
        <v>-11651464.66</v>
      </c>
      <c r="T15" s="87">
        <v>42455466.384000003</v>
      </c>
      <c r="U15" s="101">
        <v>2852089.4388000001</v>
      </c>
      <c r="V15" s="87">
        <v>0</v>
      </c>
      <c r="W15" s="101">
        <v>2852089.4388000001</v>
      </c>
      <c r="X15" s="87">
        <v>86647156.549400002</v>
      </c>
      <c r="Y15" s="88">
        <f t="shared" si="4"/>
        <v>215372895.67230001</v>
      </c>
    </row>
    <row r="16" spans="1:25" ht="24.9" customHeight="1" x14ac:dyDescent="0.25">
      <c r="A16" s="146"/>
      <c r="B16" s="148"/>
      <c r="C16" s="83">
        <v>10</v>
      </c>
      <c r="D16" s="87" t="s">
        <v>79</v>
      </c>
      <c r="E16" s="87">
        <v>87064610.419799998</v>
      </c>
      <c r="F16" s="87">
        <v>0</v>
      </c>
      <c r="G16" s="87">
        <v>36424485.831900001</v>
      </c>
      <c r="H16" s="87">
        <v>2611938.3125999998</v>
      </c>
      <c r="I16" s="87">
        <f t="shared" si="0"/>
        <v>1305969.1562999999</v>
      </c>
      <c r="J16" s="87">
        <f t="shared" si="1"/>
        <v>1305969.1562999999</v>
      </c>
      <c r="K16" s="87">
        <v>74338557.432400003</v>
      </c>
      <c r="L16" s="88">
        <f t="shared" si="2"/>
        <v>199133622.84039998</v>
      </c>
      <c r="M16" s="82"/>
      <c r="N16" s="146"/>
      <c r="O16" s="89">
        <v>35</v>
      </c>
      <c r="P16" s="151"/>
      <c r="Q16" s="87" t="s">
        <v>458</v>
      </c>
      <c r="R16" s="87">
        <v>78441622.941699997</v>
      </c>
      <c r="S16" s="87">
        <f t="shared" si="3"/>
        <v>-11651464.66</v>
      </c>
      <c r="T16" s="87">
        <v>36097728.648199998</v>
      </c>
      <c r="U16" s="101">
        <v>2353248.6882000002</v>
      </c>
      <c r="V16" s="87">
        <v>0</v>
      </c>
      <c r="W16" s="101">
        <v>2353248.6882000002</v>
      </c>
      <c r="X16" s="87">
        <v>73671680.272400007</v>
      </c>
      <c r="Y16" s="88">
        <f t="shared" si="4"/>
        <v>178912815.89050001</v>
      </c>
    </row>
    <row r="17" spans="1:25" ht="24.9" customHeight="1" x14ac:dyDescent="0.25">
      <c r="A17" s="146"/>
      <c r="B17" s="148"/>
      <c r="C17" s="83">
        <v>11</v>
      </c>
      <c r="D17" s="87" t="s">
        <v>80</v>
      </c>
      <c r="E17" s="87">
        <v>95212115.668799996</v>
      </c>
      <c r="F17" s="87">
        <v>0</v>
      </c>
      <c r="G17" s="87">
        <v>41072671.778499998</v>
      </c>
      <c r="H17" s="87">
        <v>2856363.4701</v>
      </c>
      <c r="I17" s="87">
        <f t="shared" si="0"/>
        <v>1428181.73505</v>
      </c>
      <c r="J17" s="87">
        <f t="shared" si="1"/>
        <v>1428181.73505</v>
      </c>
      <c r="K17" s="87">
        <v>83825017.709199995</v>
      </c>
      <c r="L17" s="88">
        <f t="shared" si="2"/>
        <v>221537986.89154997</v>
      </c>
      <c r="M17" s="82"/>
      <c r="N17" s="146"/>
      <c r="O17" s="89">
        <v>36</v>
      </c>
      <c r="P17" s="151"/>
      <c r="Q17" s="87" t="s">
        <v>459</v>
      </c>
      <c r="R17" s="87">
        <v>99282213.323799998</v>
      </c>
      <c r="S17" s="87">
        <f t="shared" si="3"/>
        <v>-11651464.66</v>
      </c>
      <c r="T17" s="87">
        <v>44346626.128899999</v>
      </c>
      <c r="U17" s="101">
        <v>2978466.3997</v>
      </c>
      <c r="V17" s="87">
        <v>0</v>
      </c>
      <c r="W17" s="101">
        <v>2978466.3997</v>
      </c>
      <c r="X17" s="87">
        <v>90506815.350400001</v>
      </c>
      <c r="Y17" s="88">
        <f t="shared" si="4"/>
        <v>225462656.54279998</v>
      </c>
    </row>
    <row r="18" spans="1:25" ht="24.9" customHeight="1" x14ac:dyDescent="0.25">
      <c r="A18" s="146"/>
      <c r="B18" s="148"/>
      <c r="C18" s="83">
        <v>12</v>
      </c>
      <c r="D18" s="87" t="s">
        <v>81</v>
      </c>
      <c r="E18" s="87">
        <v>91672341.673600003</v>
      </c>
      <c r="F18" s="87">
        <v>0</v>
      </c>
      <c r="G18" s="87">
        <v>39211208.473099999</v>
      </c>
      <c r="H18" s="87">
        <v>2750170.2502000001</v>
      </c>
      <c r="I18" s="87">
        <f t="shared" si="0"/>
        <v>1375085.1251000001</v>
      </c>
      <c r="J18" s="87">
        <f t="shared" si="1"/>
        <v>1375085.1251000001</v>
      </c>
      <c r="K18" s="87">
        <v>80025966.228499994</v>
      </c>
      <c r="L18" s="88">
        <f t="shared" si="2"/>
        <v>212284601.50029999</v>
      </c>
      <c r="M18" s="82"/>
      <c r="N18" s="146"/>
      <c r="O18" s="89">
        <v>37</v>
      </c>
      <c r="P18" s="151"/>
      <c r="Q18" s="87" t="s">
        <v>460</v>
      </c>
      <c r="R18" s="87">
        <v>87185699.440699995</v>
      </c>
      <c r="S18" s="87">
        <f t="shared" si="3"/>
        <v>-11651464.66</v>
      </c>
      <c r="T18" s="87">
        <v>40631433.726000004</v>
      </c>
      <c r="U18" s="101">
        <v>2615570.9832000001</v>
      </c>
      <c r="V18" s="87">
        <v>0</v>
      </c>
      <c r="W18" s="101">
        <v>2615570.9832000001</v>
      </c>
      <c r="X18" s="87">
        <v>82924497.096300006</v>
      </c>
      <c r="Y18" s="88">
        <f t="shared" si="4"/>
        <v>201705736.5862</v>
      </c>
    </row>
    <row r="19" spans="1:25" ht="24.9" customHeight="1" x14ac:dyDescent="0.25">
      <c r="A19" s="146"/>
      <c r="B19" s="148"/>
      <c r="C19" s="83">
        <v>13</v>
      </c>
      <c r="D19" s="87" t="s">
        <v>82</v>
      </c>
      <c r="E19" s="87">
        <v>70003022.175999999</v>
      </c>
      <c r="F19" s="87">
        <v>0</v>
      </c>
      <c r="G19" s="87">
        <v>29214088.164000001</v>
      </c>
      <c r="H19" s="87">
        <v>2100090.6653</v>
      </c>
      <c r="I19" s="87">
        <f t="shared" si="0"/>
        <v>1050045.33265</v>
      </c>
      <c r="J19" s="87">
        <f t="shared" si="1"/>
        <v>1050045.33265</v>
      </c>
      <c r="K19" s="87">
        <v>59622891.612999998</v>
      </c>
      <c r="L19" s="88">
        <f t="shared" si="2"/>
        <v>159890047.28565001</v>
      </c>
      <c r="M19" s="82"/>
      <c r="N19" s="146"/>
      <c r="O19" s="89">
        <v>38</v>
      </c>
      <c r="P19" s="151"/>
      <c r="Q19" s="87" t="s">
        <v>461</v>
      </c>
      <c r="R19" s="87">
        <v>90660366.256500006</v>
      </c>
      <c r="S19" s="87">
        <f t="shared" si="3"/>
        <v>-11651464.66</v>
      </c>
      <c r="T19" s="87">
        <v>41990319.450300001</v>
      </c>
      <c r="U19" s="101">
        <v>2719810.9876999999</v>
      </c>
      <c r="V19" s="87">
        <v>0</v>
      </c>
      <c r="W19" s="101">
        <v>2719810.9876999999</v>
      </c>
      <c r="X19" s="87">
        <v>85697840.416199997</v>
      </c>
      <c r="Y19" s="88">
        <f t="shared" si="4"/>
        <v>209416872.45070001</v>
      </c>
    </row>
    <row r="20" spans="1:25" ht="24.9" customHeight="1" x14ac:dyDescent="0.25">
      <c r="A20" s="146"/>
      <c r="B20" s="148"/>
      <c r="C20" s="83">
        <v>14</v>
      </c>
      <c r="D20" s="87" t="s">
        <v>83</v>
      </c>
      <c r="E20" s="87">
        <v>66143294.217700005</v>
      </c>
      <c r="F20" s="87">
        <v>0</v>
      </c>
      <c r="G20" s="87">
        <v>27480968.930199999</v>
      </c>
      <c r="H20" s="87">
        <v>1984298.8265</v>
      </c>
      <c r="I20" s="87">
        <f t="shared" si="0"/>
        <v>992149.41324999998</v>
      </c>
      <c r="J20" s="87">
        <f t="shared" si="1"/>
        <v>992149.41324999998</v>
      </c>
      <c r="K20" s="87">
        <v>56085776.928800002</v>
      </c>
      <c r="L20" s="88">
        <f t="shared" si="2"/>
        <v>150702189.48995</v>
      </c>
      <c r="M20" s="82"/>
      <c r="N20" s="146"/>
      <c r="O20" s="89">
        <v>39</v>
      </c>
      <c r="P20" s="151"/>
      <c r="Q20" s="87" t="s">
        <v>462</v>
      </c>
      <c r="R20" s="87">
        <v>71372692.6039</v>
      </c>
      <c r="S20" s="87">
        <f t="shared" si="3"/>
        <v>-11651464.66</v>
      </c>
      <c r="T20" s="87">
        <v>32969533.434500001</v>
      </c>
      <c r="U20" s="101">
        <v>2141180.7781000002</v>
      </c>
      <c r="V20" s="87">
        <v>0</v>
      </c>
      <c r="W20" s="101">
        <v>2141180.7781000002</v>
      </c>
      <c r="X20" s="87">
        <v>67287361.750300005</v>
      </c>
      <c r="Y20" s="88">
        <f t="shared" si="4"/>
        <v>162119303.9068</v>
      </c>
    </row>
    <row r="21" spans="1:25" ht="24.9" customHeight="1" x14ac:dyDescent="0.25">
      <c r="A21" s="146"/>
      <c r="B21" s="148"/>
      <c r="C21" s="83">
        <v>15</v>
      </c>
      <c r="D21" s="87" t="s">
        <v>84</v>
      </c>
      <c r="E21" s="87">
        <v>68874543.601899996</v>
      </c>
      <c r="F21" s="87">
        <v>0</v>
      </c>
      <c r="G21" s="87">
        <v>29647276.767200001</v>
      </c>
      <c r="H21" s="87">
        <v>2066236.3081</v>
      </c>
      <c r="I21" s="87">
        <f t="shared" si="0"/>
        <v>1033118.15405</v>
      </c>
      <c r="J21" s="87">
        <f t="shared" si="1"/>
        <v>1033118.15405</v>
      </c>
      <c r="K21" s="87">
        <v>60506984.143700004</v>
      </c>
      <c r="L21" s="88">
        <f t="shared" si="2"/>
        <v>160061922.66685</v>
      </c>
      <c r="M21" s="82"/>
      <c r="N21" s="146"/>
      <c r="O21" s="89">
        <v>40</v>
      </c>
      <c r="P21" s="151"/>
      <c r="Q21" s="87" t="s">
        <v>463</v>
      </c>
      <c r="R21" s="87">
        <v>78690928.252599999</v>
      </c>
      <c r="S21" s="87">
        <f t="shared" si="3"/>
        <v>-11651464.66</v>
      </c>
      <c r="T21" s="87">
        <v>37343446.859800003</v>
      </c>
      <c r="U21" s="101">
        <v>2360727.8476</v>
      </c>
      <c r="V21" s="87">
        <v>0</v>
      </c>
      <c r="W21" s="101">
        <v>2360727.8476</v>
      </c>
      <c r="X21" s="87">
        <v>76214060.561299995</v>
      </c>
      <c r="Y21" s="88">
        <f t="shared" si="4"/>
        <v>182957698.86129999</v>
      </c>
    </row>
    <row r="22" spans="1:25" ht="24.9" customHeight="1" x14ac:dyDescent="0.25">
      <c r="A22" s="146"/>
      <c r="B22" s="148"/>
      <c r="C22" s="83">
        <v>16</v>
      </c>
      <c r="D22" s="87" t="s">
        <v>85</v>
      </c>
      <c r="E22" s="87">
        <v>102669734.0871</v>
      </c>
      <c r="F22" s="87">
        <v>0</v>
      </c>
      <c r="G22" s="87">
        <v>39286215.6963</v>
      </c>
      <c r="H22" s="87">
        <v>3080092.0225999998</v>
      </c>
      <c r="I22" s="87">
        <f t="shared" si="0"/>
        <v>1540046.0112999999</v>
      </c>
      <c r="J22" s="87">
        <f t="shared" si="1"/>
        <v>1540046.0112999999</v>
      </c>
      <c r="K22" s="87">
        <v>80179048.108400002</v>
      </c>
      <c r="L22" s="88">
        <f t="shared" si="2"/>
        <v>223675043.90310001</v>
      </c>
      <c r="M22" s="82"/>
      <c r="N22" s="146"/>
      <c r="O22" s="89">
        <v>41</v>
      </c>
      <c r="P22" s="151"/>
      <c r="Q22" s="87" t="s">
        <v>464</v>
      </c>
      <c r="R22" s="87">
        <v>97028709.175700009</v>
      </c>
      <c r="S22" s="87">
        <f t="shared" si="3"/>
        <v>-11651464.66</v>
      </c>
      <c r="T22" s="87">
        <v>42747323.283600003</v>
      </c>
      <c r="U22" s="101">
        <v>2910861.2752999999</v>
      </c>
      <c r="V22" s="87">
        <v>0</v>
      </c>
      <c r="W22" s="101">
        <v>2910861.2752999999</v>
      </c>
      <c r="X22" s="87">
        <v>87242805.887899995</v>
      </c>
      <c r="Y22" s="88">
        <f t="shared" si="4"/>
        <v>218278234.96250001</v>
      </c>
    </row>
    <row r="23" spans="1:25" ht="24.9" customHeight="1" x14ac:dyDescent="0.25">
      <c r="A23" s="146"/>
      <c r="B23" s="149"/>
      <c r="C23" s="83">
        <v>17</v>
      </c>
      <c r="D23" s="87" t="s">
        <v>86</v>
      </c>
      <c r="E23" s="87">
        <v>88712673.089400008</v>
      </c>
      <c r="F23" s="87">
        <v>0</v>
      </c>
      <c r="G23" s="87">
        <v>33296582.475099999</v>
      </c>
      <c r="H23" s="87">
        <v>2661380.1927</v>
      </c>
      <c r="I23" s="87">
        <f t="shared" si="0"/>
        <v>1330690.09635</v>
      </c>
      <c r="J23" s="87">
        <f t="shared" si="1"/>
        <v>1330690.09635</v>
      </c>
      <c r="K23" s="87">
        <v>67954834.559599996</v>
      </c>
      <c r="L23" s="88">
        <f t="shared" si="2"/>
        <v>191294780.22044998</v>
      </c>
      <c r="M23" s="82"/>
      <c r="N23" s="146"/>
      <c r="O23" s="89">
        <v>42</v>
      </c>
      <c r="P23" s="151"/>
      <c r="Q23" s="87" t="s">
        <v>465</v>
      </c>
      <c r="R23" s="87">
        <v>113443219.6564</v>
      </c>
      <c r="S23" s="87">
        <f t="shared" si="3"/>
        <v>-11651464.66</v>
      </c>
      <c r="T23" s="87">
        <v>52810184.359300002</v>
      </c>
      <c r="U23" s="101">
        <v>3403296.5896999999</v>
      </c>
      <c r="V23" s="87">
        <v>0</v>
      </c>
      <c r="W23" s="101">
        <v>3403296.5896999999</v>
      </c>
      <c r="X23" s="87">
        <v>107780050.5168</v>
      </c>
      <c r="Y23" s="88">
        <f t="shared" si="4"/>
        <v>265785286.46220005</v>
      </c>
    </row>
    <row r="24" spans="1:25" ht="24.9" customHeight="1" x14ac:dyDescent="0.25">
      <c r="A24" s="83"/>
      <c r="B24" s="153" t="s">
        <v>894</v>
      </c>
      <c r="C24" s="154"/>
      <c r="D24" s="90"/>
      <c r="E24" s="90">
        <f>SUM(E7:E23)</f>
        <v>1459364851.1409004</v>
      </c>
      <c r="F24" s="90">
        <f t="shared" ref="F24:K24" si="5">SUM(F7:F23)</f>
        <v>0</v>
      </c>
      <c r="G24" s="90">
        <f t="shared" ref="G24" si="6">SUM(G7:G23)</f>
        <v>600941347.51909995</v>
      </c>
      <c r="H24" s="90">
        <f t="shared" si="5"/>
        <v>43780945.534199998</v>
      </c>
      <c r="I24" s="90">
        <f t="shared" si="5"/>
        <v>21890472.767099999</v>
      </c>
      <c r="J24" s="90">
        <f t="shared" si="5"/>
        <v>21890472.767099999</v>
      </c>
      <c r="K24" s="90">
        <f t="shared" si="5"/>
        <v>1226458297.3724003</v>
      </c>
      <c r="L24" s="91">
        <f t="shared" si="2"/>
        <v>3308654968.7995005</v>
      </c>
      <c r="M24" s="82"/>
      <c r="N24" s="146"/>
      <c r="O24" s="89">
        <v>43</v>
      </c>
      <c r="P24" s="151"/>
      <c r="Q24" s="87" t="s">
        <v>466</v>
      </c>
      <c r="R24" s="87">
        <v>74033268.815599993</v>
      </c>
      <c r="S24" s="87">
        <f t="shared" si="3"/>
        <v>-11651464.66</v>
      </c>
      <c r="T24" s="87">
        <v>35235291.509999998</v>
      </c>
      <c r="U24" s="101">
        <v>2220998.0644999999</v>
      </c>
      <c r="V24" s="87">
        <v>0</v>
      </c>
      <c r="W24" s="101">
        <v>2220998.0644999999</v>
      </c>
      <c r="X24" s="87">
        <v>71911536.477200001</v>
      </c>
      <c r="Y24" s="88">
        <f t="shared" si="4"/>
        <v>171749630.20730001</v>
      </c>
    </row>
    <row r="25" spans="1:25" ht="24.9" customHeight="1" x14ac:dyDescent="0.25">
      <c r="A25" s="146">
        <v>2</v>
      </c>
      <c r="B25" s="147" t="s">
        <v>895</v>
      </c>
      <c r="C25" s="83">
        <v>1</v>
      </c>
      <c r="D25" s="87" t="s">
        <v>87</v>
      </c>
      <c r="E25" s="87">
        <v>90977740.996299997</v>
      </c>
      <c r="F25" s="87">
        <v>0</v>
      </c>
      <c r="G25" s="87">
        <v>36916080.027800001</v>
      </c>
      <c r="H25" s="87">
        <v>2729332.2299000002</v>
      </c>
      <c r="I25" s="87">
        <v>0</v>
      </c>
      <c r="J25" s="87">
        <f t="shared" si="1"/>
        <v>2729332.2299000002</v>
      </c>
      <c r="K25" s="87">
        <v>75341849.655599996</v>
      </c>
      <c r="L25" s="88">
        <f t="shared" si="2"/>
        <v>205965002.90960002</v>
      </c>
      <c r="M25" s="82"/>
      <c r="N25" s="146"/>
      <c r="O25" s="89">
        <v>44</v>
      </c>
      <c r="P25" s="152"/>
      <c r="Q25" s="87" t="s">
        <v>467</v>
      </c>
      <c r="R25" s="87">
        <v>87052818.426799998</v>
      </c>
      <c r="S25" s="87">
        <f t="shared" si="3"/>
        <v>-11651464.66</v>
      </c>
      <c r="T25" s="87">
        <v>39350619.7223</v>
      </c>
      <c r="U25" s="101">
        <v>2611584.5528000002</v>
      </c>
      <c r="V25" s="87">
        <v>0</v>
      </c>
      <c r="W25" s="101">
        <v>2611584.5528000002</v>
      </c>
      <c r="X25" s="87">
        <v>80310489.974399999</v>
      </c>
      <c r="Y25" s="88">
        <f t="shared" si="4"/>
        <v>197674048.01630002</v>
      </c>
    </row>
    <row r="26" spans="1:25" ht="24.9" customHeight="1" x14ac:dyDescent="0.25">
      <c r="A26" s="146"/>
      <c r="B26" s="148"/>
      <c r="C26" s="83">
        <v>2</v>
      </c>
      <c r="D26" s="87" t="s">
        <v>88</v>
      </c>
      <c r="E26" s="87">
        <v>111142719.72919999</v>
      </c>
      <c r="F26" s="87">
        <v>0</v>
      </c>
      <c r="G26" s="87">
        <v>38888740.811999999</v>
      </c>
      <c r="H26" s="87">
        <v>3334281.5918999999</v>
      </c>
      <c r="I26" s="87">
        <v>0</v>
      </c>
      <c r="J26" s="87">
        <f t="shared" si="1"/>
        <v>3334281.5918999999</v>
      </c>
      <c r="K26" s="87">
        <v>79367843.534299999</v>
      </c>
      <c r="L26" s="88">
        <f t="shared" si="2"/>
        <v>232733585.66739997</v>
      </c>
      <c r="M26" s="82"/>
      <c r="N26" s="92"/>
      <c r="O26" s="154"/>
      <c r="P26" s="155"/>
      <c r="Q26" s="90"/>
      <c r="R26" s="90">
        <f>1711011618.4835+2307208416.33</f>
        <v>4018220034.8134999</v>
      </c>
      <c r="S26" s="90">
        <f>-221377828.54-291286616.5</f>
        <v>-512664445.03999996</v>
      </c>
      <c r="T26" s="90">
        <f>774924930.3173+1046639860.11</f>
        <v>1821564790.4273</v>
      </c>
      <c r="U26" s="90">
        <f>51330348.5545+69216252.49</f>
        <v>120546601.04449999</v>
      </c>
      <c r="V26" s="87">
        <v>0</v>
      </c>
      <c r="W26" s="90">
        <f>51330348.5545+69216252.49</f>
        <v>120546601.04449999</v>
      </c>
      <c r="X26" s="90">
        <f>1581540552.2557+2136082241.79</f>
        <v>3717622794.0457001</v>
      </c>
      <c r="Y26" s="91">
        <f t="shared" si="4"/>
        <v>9165289775.2910004</v>
      </c>
    </row>
    <row r="27" spans="1:25" ht="24.9" customHeight="1" x14ac:dyDescent="0.25">
      <c r="A27" s="146"/>
      <c r="B27" s="148"/>
      <c r="C27" s="83">
        <v>3</v>
      </c>
      <c r="D27" s="87" t="s">
        <v>89</v>
      </c>
      <c r="E27" s="87">
        <v>94638057.689600006</v>
      </c>
      <c r="F27" s="87">
        <v>0</v>
      </c>
      <c r="G27" s="87">
        <v>35736686.296700001</v>
      </c>
      <c r="H27" s="87">
        <v>2839141.7307000002</v>
      </c>
      <c r="I27" s="87">
        <v>0</v>
      </c>
      <c r="J27" s="87">
        <f t="shared" si="1"/>
        <v>2839141.7307000002</v>
      </c>
      <c r="K27" s="87">
        <v>72934830.678800002</v>
      </c>
      <c r="L27" s="88">
        <f t="shared" si="2"/>
        <v>206148716.39579999</v>
      </c>
      <c r="M27" s="82"/>
      <c r="N27" s="147">
        <v>20</v>
      </c>
      <c r="O27" s="89">
        <v>1</v>
      </c>
      <c r="P27" s="147" t="s">
        <v>50</v>
      </c>
      <c r="Q27" s="87" t="s">
        <v>468</v>
      </c>
      <c r="R27" s="87">
        <v>88458402.377100006</v>
      </c>
      <c r="S27" s="87">
        <v>0</v>
      </c>
      <c r="T27" s="87">
        <v>33223292.2586</v>
      </c>
      <c r="U27" s="87">
        <v>2653752.0713</v>
      </c>
      <c r="V27" s="87">
        <v>0</v>
      </c>
      <c r="W27" s="87">
        <f t="shared" ref="W27:W61" si="7">U27-V27</f>
        <v>2653752.0713</v>
      </c>
      <c r="X27" s="87">
        <v>67805256.910500005</v>
      </c>
      <c r="Y27" s="88">
        <f t="shared" si="4"/>
        <v>192140703.61750001</v>
      </c>
    </row>
    <row r="28" spans="1:25" ht="24.9" customHeight="1" x14ac:dyDescent="0.25">
      <c r="A28" s="146"/>
      <c r="B28" s="148"/>
      <c r="C28" s="83">
        <v>4</v>
      </c>
      <c r="D28" s="87" t="s">
        <v>90</v>
      </c>
      <c r="E28" s="87">
        <v>82856983.107299998</v>
      </c>
      <c r="F28" s="87">
        <v>0</v>
      </c>
      <c r="G28" s="87">
        <v>33249189.941799998</v>
      </c>
      <c r="H28" s="87">
        <v>2485709.4931999999</v>
      </c>
      <c r="I28" s="87">
        <v>0</v>
      </c>
      <c r="J28" s="87">
        <f t="shared" si="1"/>
        <v>2485709.4931999999</v>
      </c>
      <c r="K28" s="87">
        <v>67858111.366999999</v>
      </c>
      <c r="L28" s="88">
        <f t="shared" si="2"/>
        <v>186449993.9093</v>
      </c>
      <c r="M28" s="82"/>
      <c r="N28" s="148"/>
      <c r="O28" s="89">
        <v>2</v>
      </c>
      <c r="P28" s="148"/>
      <c r="Q28" s="87" t="s">
        <v>469</v>
      </c>
      <c r="R28" s="87">
        <v>91151197.622899994</v>
      </c>
      <c r="S28" s="87">
        <v>0</v>
      </c>
      <c r="T28" s="87">
        <v>35791924.831699997</v>
      </c>
      <c r="U28" s="87">
        <v>2734535.9287</v>
      </c>
      <c r="V28" s="87">
        <v>0</v>
      </c>
      <c r="W28" s="87">
        <f t="shared" si="7"/>
        <v>2734535.9287</v>
      </c>
      <c r="X28" s="87">
        <v>73047566.738399997</v>
      </c>
      <c r="Y28" s="88">
        <f t="shared" si="4"/>
        <v>202725225.12169999</v>
      </c>
    </row>
    <row r="29" spans="1:25" ht="24.9" customHeight="1" x14ac:dyDescent="0.25">
      <c r="A29" s="146"/>
      <c r="B29" s="148"/>
      <c r="C29" s="83">
        <v>5</v>
      </c>
      <c r="D29" s="87" t="s">
        <v>91</v>
      </c>
      <c r="E29" s="87">
        <v>81989953.9428</v>
      </c>
      <c r="F29" s="87">
        <v>0</v>
      </c>
      <c r="G29" s="87">
        <v>34448284.013599999</v>
      </c>
      <c r="H29" s="87">
        <v>2459698.6183000002</v>
      </c>
      <c r="I29" s="87">
        <v>0</v>
      </c>
      <c r="J29" s="87">
        <f t="shared" si="1"/>
        <v>2459698.6183000002</v>
      </c>
      <c r="K29" s="87">
        <v>70305336.674099997</v>
      </c>
      <c r="L29" s="88">
        <f t="shared" si="2"/>
        <v>189203273.24880001</v>
      </c>
      <c r="M29" s="82"/>
      <c r="N29" s="148"/>
      <c r="O29" s="89">
        <v>3</v>
      </c>
      <c r="P29" s="148"/>
      <c r="Q29" s="87" t="s">
        <v>470</v>
      </c>
      <c r="R29" s="87">
        <v>99163891.724600002</v>
      </c>
      <c r="S29" s="87">
        <v>0</v>
      </c>
      <c r="T29" s="87">
        <v>37572470.811700001</v>
      </c>
      <c r="U29" s="87">
        <v>2974916.7516999999</v>
      </c>
      <c r="V29" s="87">
        <v>0</v>
      </c>
      <c r="W29" s="87">
        <f t="shared" si="7"/>
        <v>2974916.7516999999</v>
      </c>
      <c r="X29" s="87">
        <v>76681474.440099999</v>
      </c>
      <c r="Y29" s="88">
        <f t="shared" si="4"/>
        <v>216392753.7281</v>
      </c>
    </row>
    <row r="30" spans="1:25" ht="24.9" customHeight="1" x14ac:dyDescent="0.25">
      <c r="A30" s="146"/>
      <c r="B30" s="148"/>
      <c r="C30" s="83">
        <v>6</v>
      </c>
      <c r="D30" s="87" t="s">
        <v>92</v>
      </c>
      <c r="E30" s="87">
        <v>87659075.588799998</v>
      </c>
      <c r="F30" s="87">
        <v>0</v>
      </c>
      <c r="G30" s="87">
        <v>36736150.249300003</v>
      </c>
      <c r="H30" s="87">
        <v>2629772.2677000002</v>
      </c>
      <c r="I30" s="87">
        <v>0</v>
      </c>
      <c r="J30" s="87">
        <f t="shared" si="1"/>
        <v>2629772.2677000002</v>
      </c>
      <c r="K30" s="87">
        <v>74974631.838400006</v>
      </c>
      <c r="L30" s="88">
        <f t="shared" si="2"/>
        <v>201999629.94420001</v>
      </c>
      <c r="M30" s="82"/>
      <c r="N30" s="148"/>
      <c r="O30" s="89">
        <v>4</v>
      </c>
      <c r="P30" s="148"/>
      <c r="Q30" s="87" t="s">
        <v>471</v>
      </c>
      <c r="R30" s="87">
        <v>92976010.637800008</v>
      </c>
      <c r="S30" s="87">
        <v>0</v>
      </c>
      <c r="T30" s="87">
        <v>36729515.1215</v>
      </c>
      <c r="U30" s="87">
        <v>2789280.3191</v>
      </c>
      <c r="V30" s="87">
        <v>0</v>
      </c>
      <c r="W30" s="87">
        <f t="shared" si="7"/>
        <v>2789280.3191</v>
      </c>
      <c r="X30" s="87">
        <v>74961090.238199994</v>
      </c>
      <c r="Y30" s="88">
        <f t="shared" si="4"/>
        <v>207455896.31660002</v>
      </c>
    </row>
    <row r="31" spans="1:25" ht="24.9" customHeight="1" x14ac:dyDescent="0.25">
      <c r="A31" s="146"/>
      <c r="B31" s="148"/>
      <c r="C31" s="83">
        <v>7</v>
      </c>
      <c r="D31" s="87" t="s">
        <v>93</v>
      </c>
      <c r="E31" s="87">
        <v>95481750.5035</v>
      </c>
      <c r="F31" s="87">
        <v>0</v>
      </c>
      <c r="G31" s="87">
        <v>36104353.025899999</v>
      </c>
      <c r="H31" s="87">
        <v>2864452.5151</v>
      </c>
      <c r="I31" s="87">
        <v>0</v>
      </c>
      <c r="J31" s="87">
        <f t="shared" si="1"/>
        <v>2864452.5151</v>
      </c>
      <c r="K31" s="87">
        <v>73685199.932999998</v>
      </c>
      <c r="L31" s="88">
        <f t="shared" si="2"/>
        <v>208135755.97749999</v>
      </c>
      <c r="M31" s="82"/>
      <c r="N31" s="148"/>
      <c r="O31" s="89">
        <v>5</v>
      </c>
      <c r="P31" s="148"/>
      <c r="Q31" s="87" t="s">
        <v>472</v>
      </c>
      <c r="R31" s="87">
        <v>86952857.007699996</v>
      </c>
      <c r="S31" s="87">
        <v>0</v>
      </c>
      <c r="T31" s="87">
        <v>33441090.469900001</v>
      </c>
      <c r="U31" s="87">
        <v>2608585.7102000001</v>
      </c>
      <c r="V31" s="87">
        <v>0</v>
      </c>
      <c r="W31" s="87">
        <f t="shared" si="7"/>
        <v>2608585.7102000001</v>
      </c>
      <c r="X31" s="87">
        <v>68249760.229300007</v>
      </c>
      <c r="Y31" s="88">
        <f t="shared" si="4"/>
        <v>191252293.41710001</v>
      </c>
    </row>
    <row r="32" spans="1:25" ht="24.9" customHeight="1" x14ac:dyDescent="0.25">
      <c r="A32" s="146"/>
      <c r="B32" s="148"/>
      <c r="C32" s="83">
        <v>8</v>
      </c>
      <c r="D32" s="87" t="s">
        <v>94</v>
      </c>
      <c r="E32" s="87">
        <v>99881876.048900008</v>
      </c>
      <c r="F32" s="87">
        <v>0</v>
      </c>
      <c r="G32" s="87">
        <v>36056707.387100004</v>
      </c>
      <c r="H32" s="87">
        <v>2996456.2815</v>
      </c>
      <c r="I32" s="87">
        <v>0</v>
      </c>
      <c r="J32" s="87">
        <f t="shared" si="1"/>
        <v>2996456.2815</v>
      </c>
      <c r="K32" s="87">
        <v>73587960.178499997</v>
      </c>
      <c r="L32" s="88">
        <f t="shared" si="2"/>
        <v>212522999.89600003</v>
      </c>
      <c r="M32" s="82"/>
      <c r="N32" s="148"/>
      <c r="O32" s="89">
        <v>6</v>
      </c>
      <c r="P32" s="148"/>
      <c r="Q32" s="87" t="s">
        <v>473</v>
      </c>
      <c r="R32" s="87">
        <v>81334374.034700006</v>
      </c>
      <c r="S32" s="87">
        <v>0</v>
      </c>
      <c r="T32" s="87">
        <v>32365378.902399998</v>
      </c>
      <c r="U32" s="87">
        <v>2440031.2209999999</v>
      </c>
      <c r="V32" s="87">
        <v>0</v>
      </c>
      <c r="W32" s="87">
        <f t="shared" si="7"/>
        <v>2440031.2209999999</v>
      </c>
      <c r="X32" s="87">
        <v>66054345.68</v>
      </c>
      <c r="Y32" s="88">
        <f t="shared" si="4"/>
        <v>182194129.83810002</v>
      </c>
    </row>
    <row r="33" spans="1:25" ht="24.9" customHeight="1" x14ac:dyDescent="0.25">
      <c r="A33" s="146"/>
      <c r="B33" s="148"/>
      <c r="C33" s="83">
        <v>9</v>
      </c>
      <c r="D33" s="87" t="s">
        <v>797</v>
      </c>
      <c r="E33" s="87">
        <v>86842321.631099999</v>
      </c>
      <c r="F33" s="87">
        <v>0</v>
      </c>
      <c r="G33" s="87">
        <v>38229144.218999997</v>
      </c>
      <c r="H33" s="87">
        <v>2605269.6488999999</v>
      </c>
      <c r="I33" s="87">
        <v>0</v>
      </c>
      <c r="J33" s="87">
        <f t="shared" si="1"/>
        <v>2605269.6488999999</v>
      </c>
      <c r="K33" s="87">
        <v>78021676.029400006</v>
      </c>
      <c r="L33" s="88">
        <f t="shared" si="2"/>
        <v>205698411.5284</v>
      </c>
      <c r="M33" s="82"/>
      <c r="N33" s="148"/>
      <c r="O33" s="89">
        <v>7</v>
      </c>
      <c r="P33" s="148"/>
      <c r="Q33" s="87" t="s">
        <v>474</v>
      </c>
      <c r="R33" s="87">
        <v>81600543.41049999</v>
      </c>
      <c r="S33" s="87">
        <v>0</v>
      </c>
      <c r="T33" s="87">
        <v>30619928.714600001</v>
      </c>
      <c r="U33" s="87">
        <v>2448016.3023000001</v>
      </c>
      <c r="V33" s="87">
        <v>0</v>
      </c>
      <c r="W33" s="87">
        <f t="shared" si="7"/>
        <v>2448016.3023000001</v>
      </c>
      <c r="X33" s="87">
        <v>62492064.811300002</v>
      </c>
      <c r="Y33" s="88">
        <f t="shared" si="4"/>
        <v>177160553.2387</v>
      </c>
    </row>
    <row r="34" spans="1:25" ht="24.9" customHeight="1" x14ac:dyDescent="0.25">
      <c r="A34" s="146"/>
      <c r="B34" s="148"/>
      <c r="C34" s="83">
        <v>10</v>
      </c>
      <c r="D34" s="87" t="s">
        <v>95</v>
      </c>
      <c r="E34" s="87">
        <v>77755878.464100003</v>
      </c>
      <c r="F34" s="87">
        <v>0</v>
      </c>
      <c r="G34" s="87">
        <v>31994788.987399999</v>
      </c>
      <c r="H34" s="87">
        <v>2332676.3539</v>
      </c>
      <c r="I34" s="87">
        <v>0</v>
      </c>
      <c r="J34" s="87">
        <f t="shared" si="1"/>
        <v>2332676.3539</v>
      </c>
      <c r="K34" s="87">
        <v>65298010.510200001</v>
      </c>
      <c r="L34" s="88">
        <f t="shared" si="2"/>
        <v>177381354.31560001</v>
      </c>
      <c r="M34" s="82"/>
      <c r="N34" s="148"/>
      <c r="O34" s="89">
        <v>8</v>
      </c>
      <c r="P34" s="148"/>
      <c r="Q34" s="87" t="s">
        <v>475</v>
      </c>
      <c r="R34" s="87">
        <v>87369690.256899998</v>
      </c>
      <c r="S34" s="87">
        <v>0</v>
      </c>
      <c r="T34" s="87">
        <v>32958286.193799999</v>
      </c>
      <c r="U34" s="87">
        <v>2621090.7077000001</v>
      </c>
      <c r="V34" s="87">
        <v>0</v>
      </c>
      <c r="W34" s="87">
        <f t="shared" si="7"/>
        <v>2621090.7077000001</v>
      </c>
      <c r="X34" s="87">
        <v>67264407.311100006</v>
      </c>
      <c r="Y34" s="88">
        <f t="shared" si="4"/>
        <v>190213474.46950001</v>
      </c>
    </row>
    <row r="35" spans="1:25" ht="24.9" customHeight="1" x14ac:dyDescent="0.25">
      <c r="A35" s="146"/>
      <c r="B35" s="148"/>
      <c r="C35" s="83">
        <v>11</v>
      </c>
      <c r="D35" s="87" t="s">
        <v>96</v>
      </c>
      <c r="E35" s="87">
        <v>79017358.685599998</v>
      </c>
      <c r="F35" s="87">
        <v>0</v>
      </c>
      <c r="G35" s="87">
        <v>33601753.076399997</v>
      </c>
      <c r="H35" s="87">
        <v>2370520.7606000002</v>
      </c>
      <c r="I35" s="87">
        <v>0</v>
      </c>
      <c r="J35" s="87">
        <f t="shared" si="1"/>
        <v>2370520.7606000002</v>
      </c>
      <c r="K35" s="87">
        <v>68577655.767900005</v>
      </c>
      <c r="L35" s="88">
        <f t="shared" si="2"/>
        <v>183567288.29049999</v>
      </c>
      <c r="M35" s="82"/>
      <c r="N35" s="148"/>
      <c r="O35" s="89">
        <v>9</v>
      </c>
      <c r="P35" s="148"/>
      <c r="Q35" s="87" t="s">
        <v>476</v>
      </c>
      <c r="R35" s="87">
        <v>81948615.489500001</v>
      </c>
      <c r="S35" s="87">
        <v>0</v>
      </c>
      <c r="T35" s="87">
        <v>31496374.983899999</v>
      </c>
      <c r="U35" s="87">
        <v>2458458.4646999999</v>
      </c>
      <c r="V35" s="87">
        <v>0</v>
      </c>
      <c r="W35" s="87">
        <f t="shared" si="7"/>
        <v>2458458.4646999999</v>
      </c>
      <c r="X35" s="87">
        <v>64280799.774700001</v>
      </c>
      <c r="Y35" s="88">
        <f t="shared" si="4"/>
        <v>180184248.7128</v>
      </c>
    </row>
    <row r="36" spans="1:25" ht="24.9" customHeight="1" x14ac:dyDescent="0.25">
      <c r="A36" s="146"/>
      <c r="B36" s="148"/>
      <c r="C36" s="83">
        <v>12</v>
      </c>
      <c r="D36" s="87" t="s">
        <v>97</v>
      </c>
      <c r="E36" s="87">
        <v>77363081.016599998</v>
      </c>
      <c r="F36" s="87">
        <v>0</v>
      </c>
      <c r="G36" s="87">
        <v>31878921.798300002</v>
      </c>
      <c r="H36" s="87">
        <v>2320892.4304999998</v>
      </c>
      <c r="I36" s="87">
        <v>0</v>
      </c>
      <c r="J36" s="87">
        <f t="shared" si="1"/>
        <v>2320892.4304999998</v>
      </c>
      <c r="K36" s="87">
        <v>65061537.722900003</v>
      </c>
      <c r="L36" s="88">
        <f t="shared" si="2"/>
        <v>176624432.96829998</v>
      </c>
      <c r="M36" s="82"/>
      <c r="N36" s="148"/>
      <c r="O36" s="89">
        <v>10</v>
      </c>
      <c r="P36" s="148"/>
      <c r="Q36" s="87" t="s">
        <v>477</v>
      </c>
      <c r="R36" s="87">
        <v>98804917.090299994</v>
      </c>
      <c r="S36" s="87">
        <v>0</v>
      </c>
      <c r="T36" s="87">
        <v>38356325.479699999</v>
      </c>
      <c r="U36" s="87">
        <v>2964147.5126999998</v>
      </c>
      <c r="V36" s="87">
        <v>0</v>
      </c>
      <c r="W36" s="87">
        <f t="shared" si="7"/>
        <v>2964147.5126999998</v>
      </c>
      <c r="X36" s="87">
        <v>78281239.650900006</v>
      </c>
      <c r="Y36" s="88">
        <f t="shared" si="4"/>
        <v>218406629.73359999</v>
      </c>
    </row>
    <row r="37" spans="1:25" ht="24.9" customHeight="1" x14ac:dyDescent="0.25">
      <c r="A37" s="146"/>
      <c r="B37" s="148"/>
      <c r="C37" s="83">
        <v>13</v>
      </c>
      <c r="D37" s="87" t="s">
        <v>98</v>
      </c>
      <c r="E37" s="87">
        <v>89704155.65110001</v>
      </c>
      <c r="F37" s="87">
        <v>0</v>
      </c>
      <c r="G37" s="87">
        <v>34937144.3204</v>
      </c>
      <c r="H37" s="87">
        <v>2691124.6694999998</v>
      </c>
      <c r="I37" s="87">
        <v>0</v>
      </c>
      <c r="J37" s="87">
        <f t="shared" si="1"/>
        <v>2691124.6694999998</v>
      </c>
      <c r="K37" s="87">
        <v>71303049.316100001</v>
      </c>
      <c r="L37" s="88">
        <f t="shared" si="2"/>
        <v>198635473.9571</v>
      </c>
      <c r="M37" s="82"/>
      <c r="N37" s="148"/>
      <c r="O37" s="89">
        <v>11</v>
      </c>
      <c r="P37" s="148"/>
      <c r="Q37" s="87" t="s">
        <v>478</v>
      </c>
      <c r="R37" s="87">
        <v>81545388.299500003</v>
      </c>
      <c r="S37" s="87">
        <v>0</v>
      </c>
      <c r="T37" s="87">
        <v>31081938.1866</v>
      </c>
      <c r="U37" s="87">
        <v>2446361.6490000002</v>
      </c>
      <c r="V37" s="87">
        <v>0</v>
      </c>
      <c r="W37" s="87">
        <f t="shared" si="7"/>
        <v>2446361.6490000002</v>
      </c>
      <c r="X37" s="87">
        <v>63434977.714100003</v>
      </c>
      <c r="Y37" s="88">
        <f t="shared" si="4"/>
        <v>178508665.84920001</v>
      </c>
    </row>
    <row r="38" spans="1:25" ht="24.9" customHeight="1" x14ac:dyDescent="0.25">
      <c r="A38" s="146"/>
      <c r="B38" s="148"/>
      <c r="C38" s="83">
        <v>14</v>
      </c>
      <c r="D38" s="87" t="s">
        <v>99</v>
      </c>
      <c r="E38" s="87">
        <v>86962866.330400005</v>
      </c>
      <c r="F38" s="87">
        <v>0</v>
      </c>
      <c r="G38" s="87">
        <v>35095695.581100002</v>
      </c>
      <c r="H38" s="87">
        <v>2608885.9898999999</v>
      </c>
      <c r="I38" s="87">
        <v>0</v>
      </c>
      <c r="J38" s="87">
        <f t="shared" si="1"/>
        <v>2608885.9898999999</v>
      </c>
      <c r="K38" s="87">
        <v>71626635.819199994</v>
      </c>
      <c r="L38" s="88">
        <f t="shared" si="2"/>
        <v>196294083.72060001</v>
      </c>
      <c r="M38" s="82"/>
      <c r="N38" s="148"/>
      <c r="O38" s="89">
        <v>12</v>
      </c>
      <c r="P38" s="148"/>
      <c r="Q38" s="87" t="s">
        <v>479</v>
      </c>
      <c r="R38" s="87">
        <v>90570174.203099996</v>
      </c>
      <c r="S38" s="87">
        <v>0</v>
      </c>
      <c r="T38" s="87">
        <v>34704466.023900002</v>
      </c>
      <c r="U38" s="87">
        <v>2717105.2261000001</v>
      </c>
      <c r="V38" s="87">
        <v>0</v>
      </c>
      <c r="W38" s="87">
        <f t="shared" si="7"/>
        <v>2717105.2261000001</v>
      </c>
      <c r="X38" s="87">
        <v>70828177.303200006</v>
      </c>
      <c r="Y38" s="88">
        <f t="shared" si="4"/>
        <v>198819922.7563</v>
      </c>
    </row>
    <row r="39" spans="1:25" ht="24.9" customHeight="1" x14ac:dyDescent="0.25">
      <c r="A39" s="146"/>
      <c r="B39" s="148"/>
      <c r="C39" s="83">
        <v>15</v>
      </c>
      <c r="D39" s="87" t="s">
        <v>100</v>
      </c>
      <c r="E39" s="87">
        <v>82983498.538399994</v>
      </c>
      <c r="F39" s="87">
        <v>0</v>
      </c>
      <c r="G39" s="87">
        <v>34787056.9098</v>
      </c>
      <c r="H39" s="87">
        <v>2489504.9561000001</v>
      </c>
      <c r="I39" s="87">
        <v>0</v>
      </c>
      <c r="J39" s="87">
        <f t="shared" si="1"/>
        <v>2489504.9561000001</v>
      </c>
      <c r="K39" s="87">
        <v>70996736.643800005</v>
      </c>
      <c r="L39" s="88">
        <f t="shared" si="2"/>
        <v>191256797.04809999</v>
      </c>
      <c r="M39" s="82"/>
      <c r="N39" s="148"/>
      <c r="O39" s="89">
        <v>13</v>
      </c>
      <c r="P39" s="148"/>
      <c r="Q39" s="87" t="s">
        <v>480</v>
      </c>
      <c r="R39" s="87">
        <v>98700957.327299997</v>
      </c>
      <c r="S39" s="87">
        <v>0</v>
      </c>
      <c r="T39" s="87">
        <v>36628094.848899998</v>
      </c>
      <c r="U39" s="87">
        <v>2961028.7198000001</v>
      </c>
      <c r="V39" s="87">
        <v>0</v>
      </c>
      <c r="W39" s="87">
        <f t="shared" si="7"/>
        <v>2961028.7198000001</v>
      </c>
      <c r="X39" s="87">
        <v>74754102.093099996</v>
      </c>
      <c r="Y39" s="88">
        <f t="shared" si="4"/>
        <v>213044182.98909998</v>
      </c>
    </row>
    <row r="40" spans="1:25" ht="24.9" customHeight="1" x14ac:dyDescent="0.25">
      <c r="A40" s="146"/>
      <c r="B40" s="148"/>
      <c r="C40" s="83">
        <v>16</v>
      </c>
      <c r="D40" s="87" t="s">
        <v>101</v>
      </c>
      <c r="E40" s="87">
        <v>77309499.921299994</v>
      </c>
      <c r="F40" s="87">
        <v>0</v>
      </c>
      <c r="G40" s="87">
        <v>33171993.7918</v>
      </c>
      <c r="H40" s="87">
        <v>2319284.9975999999</v>
      </c>
      <c r="I40" s="87">
        <v>0</v>
      </c>
      <c r="J40" s="87">
        <f t="shared" si="1"/>
        <v>2319284.9975999999</v>
      </c>
      <c r="K40" s="87">
        <v>67700562.116999999</v>
      </c>
      <c r="L40" s="88">
        <f t="shared" si="2"/>
        <v>180501340.82769999</v>
      </c>
      <c r="M40" s="82"/>
      <c r="N40" s="148"/>
      <c r="O40" s="89">
        <v>14</v>
      </c>
      <c r="P40" s="148"/>
      <c r="Q40" s="87" t="s">
        <v>481</v>
      </c>
      <c r="R40" s="87">
        <v>98470174.128299996</v>
      </c>
      <c r="S40" s="87">
        <v>0</v>
      </c>
      <c r="T40" s="87">
        <v>38783166.195299998</v>
      </c>
      <c r="U40" s="87">
        <v>2954105.2239000001</v>
      </c>
      <c r="V40" s="87">
        <v>0</v>
      </c>
      <c r="W40" s="87">
        <f t="shared" si="7"/>
        <v>2954105.2239000001</v>
      </c>
      <c r="X40" s="87">
        <v>79152376.808400005</v>
      </c>
      <c r="Y40" s="88">
        <f t="shared" si="4"/>
        <v>219359822.35589999</v>
      </c>
    </row>
    <row r="41" spans="1:25" ht="24.9" customHeight="1" x14ac:dyDescent="0.25">
      <c r="A41" s="146"/>
      <c r="B41" s="148"/>
      <c r="C41" s="83">
        <v>17</v>
      </c>
      <c r="D41" s="87" t="s">
        <v>102</v>
      </c>
      <c r="E41" s="87">
        <v>73471625.545100003</v>
      </c>
      <c r="F41" s="87">
        <v>0</v>
      </c>
      <c r="G41" s="87">
        <v>30383738.901900001</v>
      </c>
      <c r="H41" s="87">
        <v>2204148.7664000001</v>
      </c>
      <c r="I41" s="87">
        <v>0</v>
      </c>
      <c r="J41" s="87">
        <f t="shared" si="1"/>
        <v>2204148.7664000001</v>
      </c>
      <c r="K41" s="87">
        <v>62010026.161899999</v>
      </c>
      <c r="L41" s="88">
        <f t="shared" si="2"/>
        <v>168069539.37529999</v>
      </c>
      <c r="M41" s="82"/>
      <c r="N41" s="148"/>
      <c r="O41" s="89">
        <v>15</v>
      </c>
      <c r="P41" s="148"/>
      <c r="Q41" s="87" t="s">
        <v>482</v>
      </c>
      <c r="R41" s="87">
        <v>85989610.530100003</v>
      </c>
      <c r="S41" s="87">
        <v>0</v>
      </c>
      <c r="T41" s="87">
        <v>34710449.090400003</v>
      </c>
      <c r="U41" s="87">
        <v>2579688.3158999998</v>
      </c>
      <c r="V41" s="87">
        <v>0</v>
      </c>
      <c r="W41" s="87">
        <f t="shared" si="7"/>
        <v>2579688.3158999998</v>
      </c>
      <c r="X41" s="87">
        <v>70840388.114600003</v>
      </c>
      <c r="Y41" s="88">
        <f t="shared" si="4"/>
        <v>194120136.051</v>
      </c>
    </row>
    <row r="42" spans="1:25" ht="24.9" customHeight="1" x14ac:dyDescent="0.25">
      <c r="A42" s="146"/>
      <c r="B42" s="148"/>
      <c r="C42" s="83">
        <v>18</v>
      </c>
      <c r="D42" s="87" t="s">
        <v>103</v>
      </c>
      <c r="E42" s="87">
        <v>83231256.343199998</v>
      </c>
      <c r="F42" s="87">
        <v>0</v>
      </c>
      <c r="G42" s="87">
        <v>34640909.567299999</v>
      </c>
      <c r="H42" s="87">
        <v>2496937.6902999999</v>
      </c>
      <c r="I42" s="87">
        <v>0</v>
      </c>
      <c r="J42" s="87">
        <f t="shared" si="1"/>
        <v>2496937.6902999999</v>
      </c>
      <c r="K42" s="87">
        <v>70698465.237499997</v>
      </c>
      <c r="L42" s="88">
        <f t="shared" si="2"/>
        <v>191067568.83829999</v>
      </c>
      <c r="M42" s="82"/>
      <c r="N42" s="148"/>
      <c r="O42" s="89">
        <v>16</v>
      </c>
      <c r="P42" s="148"/>
      <c r="Q42" s="87" t="s">
        <v>483</v>
      </c>
      <c r="R42" s="87">
        <v>96873771.466900006</v>
      </c>
      <c r="S42" s="87">
        <v>0</v>
      </c>
      <c r="T42" s="87">
        <v>34710084.269199997</v>
      </c>
      <c r="U42" s="87">
        <v>2906213.1439999999</v>
      </c>
      <c r="V42" s="87">
        <v>0</v>
      </c>
      <c r="W42" s="87">
        <f t="shared" si="7"/>
        <v>2906213.1439999999</v>
      </c>
      <c r="X42" s="87">
        <v>70839643.553000003</v>
      </c>
      <c r="Y42" s="88">
        <f t="shared" si="4"/>
        <v>205329712.43310001</v>
      </c>
    </row>
    <row r="43" spans="1:25" ht="24.9" customHeight="1" x14ac:dyDescent="0.25">
      <c r="A43" s="146"/>
      <c r="B43" s="148"/>
      <c r="C43" s="83">
        <v>19</v>
      </c>
      <c r="D43" s="87" t="s">
        <v>104</v>
      </c>
      <c r="E43" s="87">
        <v>104764672.82600001</v>
      </c>
      <c r="F43" s="87">
        <v>0</v>
      </c>
      <c r="G43" s="87">
        <v>37824192.770800002</v>
      </c>
      <c r="H43" s="87">
        <v>3142940.1847999999</v>
      </c>
      <c r="I43" s="87">
        <v>0</v>
      </c>
      <c r="J43" s="87">
        <f t="shared" si="1"/>
        <v>3142940.1847999999</v>
      </c>
      <c r="K43" s="87">
        <v>77195212.572300002</v>
      </c>
      <c r="L43" s="88">
        <f t="shared" si="2"/>
        <v>222927018.35390002</v>
      </c>
      <c r="M43" s="82"/>
      <c r="N43" s="148"/>
      <c r="O43" s="89">
        <v>17</v>
      </c>
      <c r="P43" s="148"/>
      <c r="Q43" s="87" t="s">
        <v>484</v>
      </c>
      <c r="R43" s="87">
        <v>100001455.16509999</v>
      </c>
      <c r="S43" s="87">
        <v>0</v>
      </c>
      <c r="T43" s="87">
        <v>37127826.825199999</v>
      </c>
      <c r="U43" s="87">
        <v>3000043.6549999998</v>
      </c>
      <c r="V43" s="87">
        <v>0</v>
      </c>
      <c r="W43" s="87">
        <f t="shared" si="7"/>
        <v>3000043.6549999998</v>
      </c>
      <c r="X43" s="87">
        <v>75774002.672900006</v>
      </c>
      <c r="Y43" s="88">
        <f t="shared" si="4"/>
        <v>215903328.31819999</v>
      </c>
    </row>
    <row r="44" spans="1:25" ht="24.9" customHeight="1" x14ac:dyDescent="0.25">
      <c r="A44" s="146"/>
      <c r="B44" s="148"/>
      <c r="C44" s="83">
        <v>20</v>
      </c>
      <c r="D44" s="87" t="s">
        <v>105</v>
      </c>
      <c r="E44" s="87">
        <v>89760366.746600002</v>
      </c>
      <c r="F44" s="87">
        <v>0</v>
      </c>
      <c r="G44" s="87">
        <v>27561263.790399998</v>
      </c>
      <c r="H44" s="87">
        <v>2692811.0024000001</v>
      </c>
      <c r="I44" s="87">
        <v>0</v>
      </c>
      <c r="J44" s="87">
        <f t="shared" si="1"/>
        <v>2692811.0024000001</v>
      </c>
      <c r="K44" s="87">
        <v>56249650.321800001</v>
      </c>
      <c r="L44" s="88">
        <f t="shared" si="2"/>
        <v>176264091.8612</v>
      </c>
      <c r="M44" s="82"/>
      <c r="N44" s="148"/>
      <c r="O44" s="89">
        <v>18</v>
      </c>
      <c r="P44" s="148"/>
      <c r="Q44" s="87" t="s">
        <v>485</v>
      </c>
      <c r="R44" s="87">
        <v>95728886.410999998</v>
      </c>
      <c r="S44" s="87">
        <v>0</v>
      </c>
      <c r="T44" s="87">
        <v>35779229.056500003</v>
      </c>
      <c r="U44" s="87">
        <v>2871866.5923000001</v>
      </c>
      <c r="V44" s="87">
        <v>0</v>
      </c>
      <c r="W44" s="87">
        <f t="shared" si="7"/>
        <v>2871866.5923000001</v>
      </c>
      <c r="X44" s="87">
        <v>73021655.9921</v>
      </c>
      <c r="Y44" s="88">
        <f t="shared" si="4"/>
        <v>207401638.0519</v>
      </c>
    </row>
    <row r="45" spans="1:25" ht="24.9" customHeight="1" x14ac:dyDescent="0.25">
      <c r="A45" s="146"/>
      <c r="B45" s="148"/>
      <c r="C45" s="93">
        <v>21</v>
      </c>
      <c r="D45" s="87" t="s">
        <v>798</v>
      </c>
      <c r="E45" s="87">
        <v>86984567.425400004</v>
      </c>
      <c r="F45" s="87">
        <v>0</v>
      </c>
      <c r="G45" s="87">
        <v>37963554.440399997</v>
      </c>
      <c r="H45" s="87">
        <v>2609537.0227999999</v>
      </c>
      <c r="I45" s="87">
        <v>0</v>
      </c>
      <c r="J45" s="87">
        <f t="shared" si="1"/>
        <v>2609537.0227999999</v>
      </c>
      <c r="K45" s="87">
        <v>77479635.131400004</v>
      </c>
      <c r="L45" s="88">
        <f t="shared" si="2"/>
        <v>205037294.01999998</v>
      </c>
      <c r="M45" s="82"/>
      <c r="N45" s="148"/>
      <c r="O45" s="89">
        <v>19</v>
      </c>
      <c r="P45" s="148"/>
      <c r="Q45" s="87" t="s">
        <v>486</v>
      </c>
      <c r="R45" s="87">
        <v>104977642.7814</v>
      </c>
      <c r="S45" s="87">
        <v>0</v>
      </c>
      <c r="T45" s="87">
        <v>40254708.682899997</v>
      </c>
      <c r="U45" s="87">
        <v>3149329.2834000001</v>
      </c>
      <c r="V45" s="87">
        <v>0</v>
      </c>
      <c r="W45" s="87">
        <f t="shared" si="7"/>
        <v>3149329.2834000001</v>
      </c>
      <c r="X45" s="87">
        <v>82155640.773000002</v>
      </c>
      <c r="Y45" s="88">
        <f t="shared" si="4"/>
        <v>230537321.52069998</v>
      </c>
    </row>
    <row r="46" spans="1:25" ht="24.9" customHeight="1" x14ac:dyDescent="0.25">
      <c r="A46" s="83"/>
      <c r="B46" s="156" t="s">
        <v>896</v>
      </c>
      <c r="C46" s="156"/>
      <c r="D46" s="90"/>
      <c r="E46" s="90">
        <f>SUM(E25:E45)</f>
        <v>1840779306.7312996</v>
      </c>
      <c r="F46" s="90">
        <f t="shared" ref="F46:K46" si="8">SUM(F25:F45)</f>
        <v>0</v>
      </c>
      <c r="G46" s="90">
        <f>SUM(G25:G45)</f>
        <v>730206349.90919995</v>
      </c>
      <c r="H46" s="90">
        <f t="shared" si="8"/>
        <v>55223379.202000007</v>
      </c>
      <c r="I46" s="90">
        <f t="shared" si="8"/>
        <v>0</v>
      </c>
      <c r="J46" s="90">
        <f t="shared" si="1"/>
        <v>55223379.202000007</v>
      </c>
      <c r="K46" s="90">
        <f t="shared" si="8"/>
        <v>1490274617.2111001</v>
      </c>
      <c r="L46" s="91">
        <f t="shared" si="2"/>
        <v>4116483653.0535998</v>
      </c>
      <c r="M46" s="82"/>
      <c r="N46" s="148"/>
      <c r="O46" s="89">
        <v>20</v>
      </c>
      <c r="P46" s="148"/>
      <c r="Q46" s="87" t="s">
        <v>487</v>
      </c>
      <c r="R46" s="87">
        <v>83596058.108099997</v>
      </c>
      <c r="S46" s="87">
        <v>-1E-4</v>
      </c>
      <c r="T46" s="87">
        <v>33373817.454599999</v>
      </c>
      <c r="U46" s="87">
        <v>2507881.7431999999</v>
      </c>
      <c r="V46" s="87">
        <v>0</v>
      </c>
      <c r="W46" s="87">
        <f t="shared" si="7"/>
        <v>2507881.7431999999</v>
      </c>
      <c r="X46" s="87">
        <v>68112463.056799993</v>
      </c>
      <c r="Y46" s="88">
        <f t="shared" si="4"/>
        <v>187590220.36259997</v>
      </c>
    </row>
    <row r="47" spans="1:25" ht="24.9" customHeight="1" x14ac:dyDescent="0.25">
      <c r="A47" s="146">
        <v>3</v>
      </c>
      <c r="B47" s="147" t="s">
        <v>897</v>
      </c>
      <c r="C47" s="94">
        <v>1</v>
      </c>
      <c r="D47" s="87" t="s">
        <v>106</v>
      </c>
      <c r="E47" s="87">
        <v>83525748.094699994</v>
      </c>
      <c r="F47" s="87">
        <v>0</v>
      </c>
      <c r="G47" s="87">
        <v>33536633.929299999</v>
      </c>
      <c r="H47" s="87">
        <v>2505772.4427999998</v>
      </c>
      <c r="I47" s="87">
        <f>H47/2</f>
        <v>1252886.2213999999</v>
      </c>
      <c r="J47" s="87">
        <f>H47-I47</f>
        <v>1252886.2213999999</v>
      </c>
      <c r="K47" s="87">
        <v>68444754.414700001</v>
      </c>
      <c r="L47" s="88">
        <f t="shared" si="2"/>
        <v>186760022.66009998</v>
      </c>
      <c r="M47" s="82"/>
      <c r="N47" s="148"/>
      <c r="O47" s="89">
        <v>21</v>
      </c>
      <c r="P47" s="148"/>
      <c r="Q47" s="87" t="s">
        <v>50</v>
      </c>
      <c r="R47" s="87">
        <v>115133865.44229999</v>
      </c>
      <c r="S47" s="87">
        <v>0</v>
      </c>
      <c r="T47" s="87">
        <v>45560667.116899997</v>
      </c>
      <c r="U47" s="87">
        <v>3454015.9632999999</v>
      </c>
      <c r="V47" s="87">
        <v>0</v>
      </c>
      <c r="W47" s="87">
        <f t="shared" si="7"/>
        <v>3454015.9632999999</v>
      </c>
      <c r="X47" s="87">
        <v>92984545.746399999</v>
      </c>
      <c r="Y47" s="88">
        <f t="shared" si="4"/>
        <v>257133094.26889998</v>
      </c>
    </row>
    <row r="48" spans="1:25" ht="24.9" customHeight="1" x14ac:dyDescent="0.25">
      <c r="A48" s="146"/>
      <c r="B48" s="148"/>
      <c r="C48" s="83">
        <v>2</v>
      </c>
      <c r="D48" s="87" t="s">
        <v>107</v>
      </c>
      <c r="E48" s="87">
        <v>65216777.115199998</v>
      </c>
      <c r="F48" s="87">
        <v>0</v>
      </c>
      <c r="G48" s="87">
        <v>27805512.956900001</v>
      </c>
      <c r="H48" s="87">
        <v>1956503.3134999999</v>
      </c>
      <c r="I48" s="87">
        <f t="shared" ref="I48:I77" si="9">H48/2</f>
        <v>978251.65674999997</v>
      </c>
      <c r="J48" s="87">
        <f t="shared" ref="J48:J111" si="10">H48-I48</f>
        <v>978251.65674999997</v>
      </c>
      <c r="K48" s="87">
        <v>56748137.267399997</v>
      </c>
      <c r="L48" s="88">
        <f t="shared" si="2"/>
        <v>150748678.99624997</v>
      </c>
      <c r="M48" s="82"/>
      <c r="N48" s="148"/>
      <c r="O48" s="89">
        <v>22</v>
      </c>
      <c r="P48" s="148"/>
      <c r="Q48" s="87" t="s">
        <v>488</v>
      </c>
      <c r="R48" s="87">
        <v>81013136.412900001</v>
      </c>
      <c r="S48" s="87">
        <v>0</v>
      </c>
      <c r="T48" s="87">
        <v>30903759.549400002</v>
      </c>
      <c r="U48" s="87">
        <v>2430394.0924</v>
      </c>
      <c r="V48" s="87">
        <v>0</v>
      </c>
      <c r="W48" s="87">
        <f t="shared" si="7"/>
        <v>2430394.0924</v>
      </c>
      <c r="X48" s="87">
        <v>63071333.792900003</v>
      </c>
      <c r="Y48" s="88">
        <f t="shared" si="4"/>
        <v>177418623.84760001</v>
      </c>
    </row>
    <row r="49" spans="1:25" ht="24.9" customHeight="1" x14ac:dyDescent="0.25">
      <c r="A49" s="146"/>
      <c r="B49" s="148"/>
      <c r="C49" s="83">
        <v>3</v>
      </c>
      <c r="D49" s="87" t="s">
        <v>108</v>
      </c>
      <c r="E49" s="87">
        <v>86104621.470400006</v>
      </c>
      <c r="F49" s="87">
        <v>0</v>
      </c>
      <c r="G49" s="87">
        <v>35978527.643700004</v>
      </c>
      <c r="H49" s="87">
        <v>2583138.6441000002</v>
      </c>
      <c r="I49" s="87">
        <f t="shared" si="9"/>
        <v>1291569.3220500001</v>
      </c>
      <c r="J49" s="87">
        <f t="shared" si="10"/>
        <v>1291569.3220500001</v>
      </c>
      <c r="K49" s="87">
        <v>73428403.517299995</v>
      </c>
      <c r="L49" s="88">
        <f t="shared" si="2"/>
        <v>196803121.95345002</v>
      </c>
      <c r="M49" s="82"/>
      <c r="N49" s="148"/>
      <c r="O49" s="89">
        <v>23</v>
      </c>
      <c r="P49" s="148"/>
      <c r="Q49" s="87" t="s">
        <v>489</v>
      </c>
      <c r="R49" s="87">
        <v>76535938.306499988</v>
      </c>
      <c r="S49" s="87">
        <v>0</v>
      </c>
      <c r="T49" s="87">
        <v>29567492.734700002</v>
      </c>
      <c r="U49" s="87">
        <v>2296078.1491999999</v>
      </c>
      <c r="V49" s="87">
        <v>0</v>
      </c>
      <c r="W49" s="87">
        <f t="shared" si="7"/>
        <v>2296078.1491999999</v>
      </c>
      <c r="X49" s="87">
        <v>60344153.296700001</v>
      </c>
      <c r="Y49" s="88">
        <f t="shared" si="4"/>
        <v>168743662.48709998</v>
      </c>
    </row>
    <row r="50" spans="1:25" ht="24.9" customHeight="1" x14ac:dyDescent="0.25">
      <c r="A50" s="146"/>
      <c r="B50" s="148"/>
      <c r="C50" s="83">
        <v>4</v>
      </c>
      <c r="D50" s="87" t="s">
        <v>109</v>
      </c>
      <c r="E50" s="87">
        <v>66008972.394400001</v>
      </c>
      <c r="F50" s="87">
        <v>0</v>
      </c>
      <c r="G50" s="87">
        <v>28830806.245000001</v>
      </c>
      <c r="H50" s="87">
        <v>1980269.1717999999</v>
      </c>
      <c r="I50" s="87">
        <f t="shared" si="9"/>
        <v>990134.58589999995</v>
      </c>
      <c r="J50" s="87">
        <f t="shared" si="10"/>
        <v>990134.58589999995</v>
      </c>
      <c r="K50" s="87">
        <v>58840653.393399999</v>
      </c>
      <c r="L50" s="88">
        <f t="shared" si="2"/>
        <v>154670566.6187</v>
      </c>
      <c r="M50" s="82"/>
      <c r="N50" s="148"/>
      <c r="O50" s="89">
        <v>24</v>
      </c>
      <c r="P50" s="148"/>
      <c r="Q50" s="87" t="s">
        <v>490</v>
      </c>
      <c r="R50" s="87">
        <v>93104821.761399999</v>
      </c>
      <c r="S50" s="87">
        <v>0</v>
      </c>
      <c r="T50" s="87">
        <v>37003349.857500002</v>
      </c>
      <c r="U50" s="87">
        <v>2793144.6527999998</v>
      </c>
      <c r="V50" s="87">
        <v>0</v>
      </c>
      <c r="W50" s="87">
        <f t="shared" si="7"/>
        <v>2793144.6527999998</v>
      </c>
      <c r="X50" s="87">
        <v>75519958.230000004</v>
      </c>
      <c r="Y50" s="88">
        <f t="shared" si="4"/>
        <v>208421274.50169998</v>
      </c>
    </row>
    <row r="51" spans="1:25" ht="24.9" customHeight="1" x14ac:dyDescent="0.25">
      <c r="A51" s="146"/>
      <c r="B51" s="148"/>
      <c r="C51" s="83">
        <v>5</v>
      </c>
      <c r="D51" s="87" t="s">
        <v>110</v>
      </c>
      <c r="E51" s="87">
        <v>88705219.877299994</v>
      </c>
      <c r="F51" s="87">
        <v>0</v>
      </c>
      <c r="G51" s="87">
        <v>37445911.170500003</v>
      </c>
      <c r="H51" s="87">
        <v>2661156.5962999999</v>
      </c>
      <c r="I51" s="87">
        <f t="shared" si="9"/>
        <v>1330578.2981499999</v>
      </c>
      <c r="J51" s="87">
        <f t="shared" si="10"/>
        <v>1330578.2981499999</v>
      </c>
      <c r="K51" s="87">
        <v>76423179.4789</v>
      </c>
      <c r="L51" s="88">
        <f t="shared" si="2"/>
        <v>203904888.82485002</v>
      </c>
      <c r="M51" s="82"/>
      <c r="N51" s="148"/>
      <c r="O51" s="89">
        <v>25</v>
      </c>
      <c r="P51" s="148"/>
      <c r="Q51" s="87" t="s">
        <v>491</v>
      </c>
      <c r="R51" s="87">
        <v>92650477.953100011</v>
      </c>
      <c r="S51" s="87">
        <v>0</v>
      </c>
      <c r="T51" s="87">
        <v>35671169.039499998</v>
      </c>
      <c r="U51" s="87">
        <v>2779514.3385999999</v>
      </c>
      <c r="V51" s="87">
        <v>0</v>
      </c>
      <c r="W51" s="87">
        <f t="shared" si="7"/>
        <v>2779514.3385999999</v>
      </c>
      <c r="X51" s="87">
        <v>72801116.824599996</v>
      </c>
      <c r="Y51" s="88">
        <f t="shared" si="4"/>
        <v>203902278.15579998</v>
      </c>
    </row>
    <row r="52" spans="1:25" ht="24.9" customHeight="1" x14ac:dyDescent="0.25">
      <c r="A52" s="146"/>
      <c r="B52" s="148"/>
      <c r="C52" s="83">
        <v>6</v>
      </c>
      <c r="D52" s="87" t="s">
        <v>111</v>
      </c>
      <c r="E52" s="87">
        <v>77316591.497400001</v>
      </c>
      <c r="F52" s="87">
        <v>0</v>
      </c>
      <c r="G52" s="87">
        <v>31079782.548799999</v>
      </c>
      <c r="H52" s="87">
        <v>2319497.7448999998</v>
      </c>
      <c r="I52" s="87">
        <f t="shared" si="9"/>
        <v>1159748.8724499999</v>
      </c>
      <c r="J52" s="87">
        <f t="shared" si="10"/>
        <v>1159748.8724499999</v>
      </c>
      <c r="K52" s="87">
        <v>63430578.283399999</v>
      </c>
      <c r="L52" s="88">
        <f t="shared" si="2"/>
        <v>172986701.20205</v>
      </c>
      <c r="M52" s="82"/>
      <c r="N52" s="148"/>
      <c r="O52" s="89">
        <v>26</v>
      </c>
      <c r="P52" s="148"/>
      <c r="Q52" s="87" t="s">
        <v>492</v>
      </c>
      <c r="R52" s="87">
        <v>87885636.582400009</v>
      </c>
      <c r="S52" s="87">
        <v>0</v>
      </c>
      <c r="T52" s="87">
        <v>35236740.044500001</v>
      </c>
      <c r="U52" s="87">
        <v>2636569.0975000001</v>
      </c>
      <c r="V52" s="87">
        <v>0</v>
      </c>
      <c r="W52" s="87">
        <f t="shared" si="7"/>
        <v>2636569.0975000001</v>
      </c>
      <c r="X52" s="87">
        <v>71914492.784299999</v>
      </c>
      <c r="Y52" s="88">
        <f t="shared" si="4"/>
        <v>197673438.50870001</v>
      </c>
    </row>
    <row r="53" spans="1:25" ht="24.9" customHeight="1" x14ac:dyDescent="0.25">
      <c r="A53" s="146"/>
      <c r="B53" s="148"/>
      <c r="C53" s="83">
        <v>7</v>
      </c>
      <c r="D53" s="87" t="s">
        <v>112</v>
      </c>
      <c r="E53" s="87">
        <v>87690480.599000007</v>
      </c>
      <c r="F53" s="87">
        <v>0</v>
      </c>
      <c r="G53" s="87">
        <v>35739715.735600002</v>
      </c>
      <c r="H53" s="87">
        <v>2630714.4180000001</v>
      </c>
      <c r="I53" s="87">
        <f t="shared" si="9"/>
        <v>1315357.209</v>
      </c>
      <c r="J53" s="87">
        <f t="shared" si="10"/>
        <v>1315357.209</v>
      </c>
      <c r="K53" s="87">
        <v>72941013.446099997</v>
      </c>
      <c r="L53" s="88">
        <f t="shared" si="2"/>
        <v>197686566.98970002</v>
      </c>
      <c r="M53" s="82"/>
      <c r="N53" s="148"/>
      <c r="O53" s="89">
        <v>27</v>
      </c>
      <c r="P53" s="148"/>
      <c r="Q53" s="87" t="s">
        <v>493</v>
      </c>
      <c r="R53" s="87">
        <v>89731434.728400007</v>
      </c>
      <c r="S53" s="87">
        <v>0</v>
      </c>
      <c r="T53" s="87">
        <v>34957141.1347</v>
      </c>
      <c r="U53" s="87">
        <v>2691943.0419000001</v>
      </c>
      <c r="V53" s="87">
        <v>0</v>
      </c>
      <c r="W53" s="87">
        <f t="shared" si="7"/>
        <v>2691943.0419000001</v>
      </c>
      <c r="X53" s="87">
        <v>71343860.717999995</v>
      </c>
      <c r="Y53" s="88">
        <f t="shared" si="4"/>
        <v>198724379.623</v>
      </c>
    </row>
    <row r="54" spans="1:25" ht="24.9" customHeight="1" x14ac:dyDescent="0.25">
      <c r="A54" s="146"/>
      <c r="B54" s="148"/>
      <c r="C54" s="83">
        <v>8</v>
      </c>
      <c r="D54" s="87" t="s">
        <v>113</v>
      </c>
      <c r="E54" s="87">
        <v>70261915.001800001</v>
      </c>
      <c r="F54" s="87">
        <v>0</v>
      </c>
      <c r="G54" s="87">
        <v>28888083.161600001</v>
      </c>
      <c r="H54" s="87">
        <v>2107857.4501</v>
      </c>
      <c r="I54" s="87">
        <f t="shared" si="9"/>
        <v>1053928.72505</v>
      </c>
      <c r="J54" s="87">
        <f t="shared" si="10"/>
        <v>1053928.72505</v>
      </c>
      <c r="K54" s="87">
        <v>58957549.576099999</v>
      </c>
      <c r="L54" s="88">
        <f t="shared" si="2"/>
        <v>159161476.46454999</v>
      </c>
      <c r="M54" s="82"/>
      <c r="N54" s="148"/>
      <c r="O54" s="89">
        <v>28</v>
      </c>
      <c r="P54" s="148"/>
      <c r="Q54" s="87" t="s">
        <v>494</v>
      </c>
      <c r="R54" s="87">
        <v>75582095.874599993</v>
      </c>
      <c r="S54" s="87">
        <v>0</v>
      </c>
      <c r="T54" s="87">
        <v>30739152.258000001</v>
      </c>
      <c r="U54" s="87">
        <v>2267462.8761999998</v>
      </c>
      <c r="V54" s="87">
        <v>0</v>
      </c>
      <c r="W54" s="87">
        <f t="shared" si="7"/>
        <v>2267462.8761999998</v>
      </c>
      <c r="X54" s="87">
        <v>62735387.566</v>
      </c>
      <c r="Y54" s="88">
        <f t="shared" si="4"/>
        <v>171324098.57480001</v>
      </c>
    </row>
    <row r="55" spans="1:25" ht="24.9" customHeight="1" x14ac:dyDescent="0.25">
      <c r="A55" s="146"/>
      <c r="B55" s="148"/>
      <c r="C55" s="83">
        <v>9</v>
      </c>
      <c r="D55" s="87" t="s">
        <v>114</v>
      </c>
      <c r="E55" s="87">
        <v>81541383.4736</v>
      </c>
      <c r="F55" s="87">
        <v>0</v>
      </c>
      <c r="G55" s="87">
        <v>33391508.085999999</v>
      </c>
      <c r="H55" s="87">
        <v>2446241.5041999999</v>
      </c>
      <c r="I55" s="87">
        <f t="shared" si="9"/>
        <v>1223120.7520999999</v>
      </c>
      <c r="J55" s="87">
        <f t="shared" si="10"/>
        <v>1223120.7520999999</v>
      </c>
      <c r="K55" s="87">
        <v>68148567.781100005</v>
      </c>
      <c r="L55" s="88">
        <f t="shared" si="2"/>
        <v>184304580.09280002</v>
      </c>
      <c r="M55" s="82"/>
      <c r="N55" s="148"/>
      <c r="O55" s="89">
        <v>29</v>
      </c>
      <c r="P55" s="148"/>
      <c r="Q55" s="87" t="s">
        <v>495</v>
      </c>
      <c r="R55" s="87">
        <v>90438759.602499992</v>
      </c>
      <c r="S55" s="87">
        <v>0</v>
      </c>
      <c r="T55" s="87">
        <v>34853531.935400002</v>
      </c>
      <c r="U55" s="87">
        <v>2713162.7881</v>
      </c>
      <c r="V55" s="87">
        <v>0</v>
      </c>
      <c r="W55" s="87">
        <f t="shared" si="7"/>
        <v>2713162.7881</v>
      </c>
      <c r="X55" s="87">
        <v>71132405.202800006</v>
      </c>
      <c r="Y55" s="88">
        <f t="shared" si="4"/>
        <v>199137859.52880001</v>
      </c>
    </row>
    <row r="56" spans="1:25" ht="24.9" customHeight="1" x14ac:dyDescent="0.25">
      <c r="A56" s="146"/>
      <c r="B56" s="148"/>
      <c r="C56" s="83">
        <v>10</v>
      </c>
      <c r="D56" s="87" t="s">
        <v>115</v>
      </c>
      <c r="E56" s="87">
        <v>88713250.27229999</v>
      </c>
      <c r="F56" s="87">
        <v>0</v>
      </c>
      <c r="G56" s="87">
        <v>37224975.497500002</v>
      </c>
      <c r="H56" s="87">
        <v>2661397.5082</v>
      </c>
      <c r="I56" s="87">
        <f t="shared" si="9"/>
        <v>1330698.7541</v>
      </c>
      <c r="J56" s="87">
        <f t="shared" si="10"/>
        <v>1330698.7541</v>
      </c>
      <c r="K56" s="87">
        <v>75972272.9296</v>
      </c>
      <c r="L56" s="88">
        <f t="shared" si="2"/>
        <v>203241197.45349997</v>
      </c>
      <c r="M56" s="82"/>
      <c r="N56" s="148"/>
      <c r="O56" s="89">
        <v>30</v>
      </c>
      <c r="P56" s="148"/>
      <c r="Q56" s="87" t="s">
        <v>496</v>
      </c>
      <c r="R56" s="87">
        <v>81581204.593200013</v>
      </c>
      <c r="S56" s="87">
        <v>0</v>
      </c>
      <c r="T56" s="87">
        <v>33542364.814100001</v>
      </c>
      <c r="U56" s="87">
        <v>2447436.1378000001</v>
      </c>
      <c r="V56" s="87">
        <v>0</v>
      </c>
      <c r="W56" s="87">
        <f t="shared" si="7"/>
        <v>2447436.1378000001</v>
      </c>
      <c r="X56" s="87">
        <v>68456450.549700007</v>
      </c>
      <c r="Y56" s="88">
        <f t="shared" si="4"/>
        <v>186027456.0948</v>
      </c>
    </row>
    <row r="57" spans="1:25" ht="24.9" customHeight="1" x14ac:dyDescent="0.25">
      <c r="A57" s="146"/>
      <c r="B57" s="148"/>
      <c r="C57" s="83">
        <v>11</v>
      </c>
      <c r="D57" s="87" t="s">
        <v>116</v>
      </c>
      <c r="E57" s="87">
        <v>68276173.939400002</v>
      </c>
      <c r="F57" s="87">
        <v>0</v>
      </c>
      <c r="G57" s="87">
        <v>28709977.488600001</v>
      </c>
      <c r="H57" s="87">
        <v>2048285.2182</v>
      </c>
      <c r="I57" s="87">
        <f t="shared" si="9"/>
        <v>1024142.6091</v>
      </c>
      <c r="J57" s="87">
        <f t="shared" si="10"/>
        <v>1024142.6091</v>
      </c>
      <c r="K57" s="87">
        <v>58594054.567299999</v>
      </c>
      <c r="L57" s="88">
        <f t="shared" si="2"/>
        <v>156604348.60440001</v>
      </c>
      <c r="M57" s="82"/>
      <c r="N57" s="148"/>
      <c r="O57" s="89">
        <v>31</v>
      </c>
      <c r="P57" s="148"/>
      <c r="Q57" s="87" t="s">
        <v>497</v>
      </c>
      <c r="R57" s="87">
        <v>84525279.467099994</v>
      </c>
      <c r="S57" s="87">
        <v>0</v>
      </c>
      <c r="T57" s="87">
        <v>32251335.8189</v>
      </c>
      <c r="U57" s="87">
        <v>2535758.3840000001</v>
      </c>
      <c r="V57" s="87">
        <v>0</v>
      </c>
      <c r="W57" s="87">
        <f t="shared" si="7"/>
        <v>2535758.3840000001</v>
      </c>
      <c r="X57" s="87">
        <v>65821595.700999998</v>
      </c>
      <c r="Y57" s="88">
        <f t="shared" si="4"/>
        <v>185133969.37099999</v>
      </c>
    </row>
    <row r="58" spans="1:25" ht="24.9" customHeight="1" x14ac:dyDescent="0.25">
      <c r="A58" s="146"/>
      <c r="B58" s="148"/>
      <c r="C58" s="83">
        <v>12</v>
      </c>
      <c r="D58" s="87" t="s">
        <v>117</v>
      </c>
      <c r="E58" s="87">
        <v>80758444.982800007</v>
      </c>
      <c r="F58" s="87">
        <v>0</v>
      </c>
      <c r="G58" s="87">
        <v>33012313.009300001</v>
      </c>
      <c r="H58" s="87">
        <v>2422753.3495</v>
      </c>
      <c r="I58" s="87">
        <f t="shared" si="9"/>
        <v>1211376.67475</v>
      </c>
      <c r="J58" s="87">
        <f t="shared" si="10"/>
        <v>1211376.67475</v>
      </c>
      <c r="K58" s="87">
        <v>67374670.378099993</v>
      </c>
      <c r="L58" s="88">
        <f t="shared" si="2"/>
        <v>182356805.04495001</v>
      </c>
      <c r="M58" s="82"/>
      <c r="N58" s="148"/>
      <c r="O58" s="89">
        <v>32</v>
      </c>
      <c r="P58" s="148"/>
      <c r="Q58" s="87" t="s">
        <v>498</v>
      </c>
      <c r="R58" s="87">
        <v>90693889.693700001</v>
      </c>
      <c r="S58" s="87">
        <v>0</v>
      </c>
      <c r="T58" s="87">
        <v>35733845.308700003</v>
      </c>
      <c r="U58" s="87">
        <v>2720816.6908</v>
      </c>
      <c r="V58" s="87">
        <v>0</v>
      </c>
      <c r="W58" s="87">
        <f t="shared" si="7"/>
        <v>2720816.6908</v>
      </c>
      <c r="X58" s="87">
        <v>72929032.519999996</v>
      </c>
      <c r="Y58" s="88">
        <f t="shared" si="4"/>
        <v>202077584.2132</v>
      </c>
    </row>
    <row r="59" spans="1:25" ht="24.9" customHeight="1" x14ac:dyDescent="0.25">
      <c r="A59" s="146"/>
      <c r="B59" s="148"/>
      <c r="C59" s="83">
        <v>13</v>
      </c>
      <c r="D59" s="87" t="s">
        <v>118</v>
      </c>
      <c r="E59" s="87">
        <v>80781214.270400003</v>
      </c>
      <c r="F59" s="87">
        <v>0</v>
      </c>
      <c r="G59" s="87">
        <v>33020995.752</v>
      </c>
      <c r="H59" s="87">
        <v>2423436.4281000001</v>
      </c>
      <c r="I59" s="87">
        <f t="shared" si="9"/>
        <v>1211718.2140500001</v>
      </c>
      <c r="J59" s="87">
        <f t="shared" si="10"/>
        <v>1211718.2140500001</v>
      </c>
      <c r="K59" s="87">
        <v>67392390.945899993</v>
      </c>
      <c r="L59" s="88">
        <f t="shared" si="2"/>
        <v>182406319.18234998</v>
      </c>
      <c r="M59" s="82"/>
      <c r="N59" s="148"/>
      <c r="O59" s="89">
        <v>33</v>
      </c>
      <c r="P59" s="148"/>
      <c r="Q59" s="87" t="s">
        <v>499</v>
      </c>
      <c r="R59" s="87">
        <v>87899463.593400002</v>
      </c>
      <c r="S59" s="87">
        <v>0</v>
      </c>
      <c r="T59" s="87">
        <v>32341592.565099999</v>
      </c>
      <c r="U59" s="87">
        <v>2636983.9078000002</v>
      </c>
      <c r="V59" s="87">
        <v>0</v>
      </c>
      <c r="W59" s="87">
        <f t="shared" si="7"/>
        <v>2636983.9078000002</v>
      </c>
      <c r="X59" s="87">
        <v>66005800.258900002</v>
      </c>
      <c r="Y59" s="88">
        <f t="shared" si="4"/>
        <v>188883840.32520002</v>
      </c>
    </row>
    <row r="60" spans="1:25" ht="24.9" customHeight="1" x14ac:dyDescent="0.25">
      <c r="A60" s="146"/>
      <c r="B60" s="148"/>
      <c r="C60" s="83">
        <v>14</v>
      </c>
      <c r="D60" s="87" t="s">
        <v>119</v>
      </c>
      <c r="E60" s="87">
        <v>83313805.443500012</v>
      </c>
      <c r="F60" s="87">
        <v>0</v>
      </c>
      <c r="G60" s="87">
        <v>33827542.294</v>
      </c>
      <c r="H60" s="87">
        <v>2499414.1633000001</v>
      </c>
      <c r="I60" s="87">
        <f t="shared" si="9"/>
        <v>1249707.0816500001</v>
      </c>
      <c r="J60" s="87">
        <f t="shared" si="10"/>
        <v>1249707.0816500001</v>
      </c>
      <c r="K60" s="87">
        <v>69038467.892800003</v>
      </c>
      <c r="L60" s="88">
        <f t="shared" si="2"/>
        <v>187429522.71195</v>
      </c>
      <c r="M60" s="82"/>
      <c r="N60" s="149"/>
      <c r="O60" s="89">
        <v>34</v>
      </c>
      <c r="P60" s="149"/>
      <c r="Q60" s="87" t="s">
        <v>500</v>
      </c>
      <c r="R60" s="87">
        <v>86148686.273699999</v>
      </c>
      <c r="S60" s="87">
        <v>0</v>
      </c>
      <c r="T60" s="87">
        <v>33615256.0748</v>
      </c>
      <c r="U60" s="87">
        <v>2584460.5882000001</v>
      </c>
      <c r="V60" s="87">
        <v>0</v>
      </c>
      <c r="W60" s="87">
        <f t="shared" si="7"/>
        <v>2584460.5882000001</v>
      </c>
      <c r="X60" s="87">
        <v>68605213.972000003</v>
      </c>
      <c r="Y60" s="88">
        <f t="shared" si="4"/>
        <v>190953616.90869999</v>
      </c>
    </row>
    <row r="61" spans="1:25" ht="24.9" customHeight="1" x14ac:dyDescent="0.25">
      <c r="A61" s="146"/>
      <c r="B61" s="148"/>
      <c r="C61" s="83">
        <v>15</v>
      </c>
      <c r="D61" s="87" t="s">
        <v>120</v>
      </c>
      <c r="E61" s="87">
        <v>76115325.9322</v>
      </c>
      <c r="F61" s="87">
        <v>0</v>
      </c>
      <c r="G61" s="87">
        <v>30625799.1415</v>
      </c>
      <c r="H61" s="87">
        <v>2283459.7779999999</v>
      </c>
      <c r="I61" s="87">
        <f t="shared" si="9"/>
        <v>1141729.889</v>
      </c>
      <c r="J61" s="87">
        <f t="shared" si="10"/>
        <v>1141729.889</v>
      </c>
      <c r="K61" s="87">
        <v>62504045.737400003</v>
      </c>
      <c r="L61" s="88">
        <f t="shared" si="2"/>
        <v>170386900.7001</v>
      </c>
      <c r="M61" s="82"/>
      <c r="N61" s="83"/>
      <c r="O61" s="154" t="s">
        <v>898</v>
      </c>
      <c r="P61" s="155"/>
      <c r="Q61" s="90"/>
      <c r="R61" s="90">
        <f t="shared" ref="R61:T61" si="11">SUM(R27:R60)</f>
        <v>3059139308.3580008</v>
      </c>
      <c r="S61" s="90">
        <f t="shared" si="11"/>
        <v>-1E-4</v>
      </c>
      <c r="T61" s="90">
        <f t="shared" si="11"/>
        <v>1181685766.6534998</v>
      </c>
      <c r="U61" s="90">
        <f>SUM(U27:U60)</f>
        <v>91774179.25059998</v>
      </c>
      <c r="V61" s="90">
        <f t="shared" ref="V61:X61" si="12">SUM(V27:V60)</f>
        <v>0</v>
      </c>
      <c r="W61" s="90">
        <f t="shared" si="7"/>
        <v>91774179.25059998</v>
      </c>
      <c r="X61" s="90">
        <f t="shared" si="12"/>
        <v>2411696781.0290008</v>
      </c>
      <c r="Y61" s="91">
        <f t="shared" si="4"/>
        <v>6744296035.2910004</v>
      </c>
    </row>
    <row r="62" spans="1:25" ht="24.9" customHeight="1" x14ac:dyDescent="0.25">
      <c r="A62" s="146"/>
      <c r="B62" s="148"/>
      <c r="C62" s="83">
        <v>16</v>
      </c>
      <c r="D62" s="87" t="s">
        <v>121</v>
      </c>
      <c r="E62" s="87">
        <v>77717582.146900013</v>
      </c>
      <c r="F62" s="87">
        <v>0</v>
      </c>
      <c r="G62" s="87">
        <v>32656904.2698</v>
      </c>
      <c r="H62" s="87">
        <v>2331527.4643999999</v>
      </c>
      <c r="I62" s="87">
        <f t="shared" si="9"/>
        <v>1165763.7322</v>
      </c>
      <c r="J62" s="87">
        <f t="shared" si="10"/>
        <v>1165763.7322</v>
      </c>
      <c r="K62" s="87">
        <v>66649318.396200001</v>
      </c>
      <c r="L62" s="88">
        <f t="shared" si="2"/>
        <v>178189568.5451</v>
      </c>
      <c r="M62" s="82"/>
      <c r="N62" s="147">
        <v>21</v>
      </c>
      <c r="O62" s="89">
        <v>1</v>
      </c>
      <c r="P62" s="147" t="s">
        <v>51</v>
      </c>
      <c r="Q62" s="87" t="s">
        <v>501</v>
      </c>
      <c r="R62" s="87">
        <v>68976138.216099992</v>
      </c>
      <c r="S62" s="87">
        <v>0</v>
      </c>
      <c r="T62" s="87">
        <v>27331152.775400002</v>
      </c>
      <c r="U62" s="87">
        <v>2069284.1465</v>
      </c>
      <c r="V62" s="87">
        <f>U62/2</f>
        <v>1034642.07325</v>
      </c>
      <c r="W62" s="87">
        <f>U62-V62</f>
        <v>1034642.07325</v>
      </c>
      <c r="X62" s="87">
        <v>55780017.861199997</v>
      </c>
      <c r="Y62" s="88">
        <f t="shared" si="4"/>
        <v>153121950.92594999</v>
      </c>
    </row>
    <row r="63" spans="1:25" ht="24.9" customHeight="1" x14ac:dyDescent="0.25">
      <c r="A63" s="146"/>
      <c r="B63" s="148"/>
      <c r="C63" s="83">
        <v>17</v>
      </c>
      <c r="D63" s="87" t="s">
        <v>122</v>
      </c>
      <c r="E63" s="87">
        <v>72544743.190600008</v>
      </c>
      <c r="F63" s="87">
        <v>0</v>
      </c>
      <c r="G63" s="87">
        <v>30977194.8486</v>
      </c>
      <c r="H63" s="87">
        <v>2176342.2957000001</v>
      </c>
      <c r="I63" s="87">
        <f t="shared" si="9"/>
        <v>1088171.1478500001</v>
      </c>
      <c r="J63" s="87">
        <f t="shared" si="10"/>
        <v>1088171.1478500001</v>
      </c>
      <c r="K63" s="87">
        <v>63221207.540899999</v>
      </c>
      <c r="L63" s="88">
        <f t="shared" si="2"/>
        <v>167831316.72795001</v>
      </c>
      <c r="M63" s="82"/>
      <c r="N63" s="148"/>
      <c r="O63" s="89">
        <v>2</v>
      </c>
      <c r="P63" s="148"/>
      <c r="Q63" s="87" t="s">
        <v>502</v>
      </c>
      <c r="R63" s="87">
        <v>112704278.42750001</v>
      </c>
      <c r="S63" s="87">
        <v>0</v>
      </c>
      <c r="T63" s="87">
        <v>35945090.2733</v>
      </c>
      <c r="U63" s="87">
        <v>3381128.3528</v>
      </c>
      <c r="V63" s="87">
        <f t="shared" ref="V63:V121" si="13">U63/2</f>
        <v>1690564.1764</v>
      </c>
      <c r="W63" s="87">
        <f t="shared" ref="W63:W82" si="14">U63-V63</f>
        <v>1690564.1764</v>
      </c>
      <c r="X63" s="87">
        <v>73360161.349299997</v>
      </c>
      <c r="Y63" s="88">
        <f t="shared" si="4"/>
        <v>223700094.2265</v>
      </c>
    </row>
    <row r="64" spans="1:25" ht="24.9" customHeight="1" x14ac:dyDescent="0.25">
      <c r="A64" s="146"/>
      <c r="B64" s="148"/>
      <c r="C64" s="83">
        <v>18</v>
      </c>
      <c r="D64" s="87" t="s">
        <v>123</v>
      </c>
      <c r="E64" s="87">
        <v>90129922.566</v>
      </c>
      <c r="F64" s="87">
        <v>0</v>
      </c>
      <c r="G64" s="87">
        <v>36378298.631899998</v>
      </c>
      <c r="H64" s="87">
        <v>2703897.6770000001</v>
      </c>
      <c r="I64" s="87">
        <f t="shared" si="9"/>
        <v>1351948.8385000001</v>
      </c>
      <c r="J64" s="87">
        <f t="shared" si="10"/>
        <v>1351948.8385000001</v>
      </c>
      <c r="K64" s="87">
        <v>74244294.198699996</v>
      </c>
      <c r="L64" s="88">
        <f t="shared" si="2"/>
        <v>202104464.23509997</v>
      </c>
      <c r="M64" s="82"/>
      <c r="N64" s="148"/>
      <c r="O64" s="89">
        <v>3</v>
      </c>
      <c r="P64" s="148"/>
      <c r="Q64" s="87" t="s">
        <v>503</v>
      </c>
      <c r="R64" s="87">
        <v>94929884.404299989</v>
      </c>
      <c r="S64" s="87">
        <v>0</v>
      </c>
      <c r="T64" s="87">
        <v>36780822.505199999</v>
      </c>
      <c r="U64" s="87">
        <v>2847896.5321</v>
      </c>
      <c r="V64" s="87">
        <f t="shared" si="13"/>
        <v>1423948.26605</v>
      </c>
      <c r="W64" s="87">
        <f t="shared" si="14"/>
        <v>1423948.26605</v>
      </c>
      <c r="X64" s="87">
        <v>75065803.230000004</v>
      </c>
      <c r="Y64" s="88">
        <f t="shared" si="4"/>
        <v>208200458.40555</v>
      </c>
    </row>
    <row r="65" spans="1:25" ht="24.9" customHeight="1" x14ac:dyDescent="0.25">
      <c r="A65" s="146"/>
      <c r="B65" s="148"/>
      <c r="C65" s="83">
        <v>19</v>
      </c>
      <c r="D65" s="87" t="s">
        <v>124</v>
      </c>
      <c r="E65" s="87">
        <v>75206747.189099997</v>
      </c>
      <c r="F65" s="87">
        <v>0</v>
      </c>
      <c r="G65" s="87">
        <v>31312757.3189</v>
      </c>
      <c r="H65" s="87">
        <v>2256202.4156999998</v>
      </c>
      <c r="I65" s="87">
        <f t="shared" si="9"/>
        <v>1128101.2078499999</v>
      </c>
      <c r="J65" s="87">
        <f t="shared" si="10"/>
        <v>1128101.2078499999</v>
      </c>
      <c r="K65" s="87">
        <v>63906055.367799997</v>
      </c>
      <c r="L65" s="88">
        <f t="shared" si="2"/>
        <v>171553661.08364999</v>
      </c>
      <c r="M65" s="82"/>
      <c r="N65" s="148"/>
      <c r="O65" s="89">
        <v>4</v>
      </c>
      <c r="P65" s="148"/>
      <c r="Q65" s="87" t="s">
        <v>504</v>
      </c>
      <c r="R65" s="87">
        <v>78380606.386700004</v>
      </c>
      <c r="S65" s="87">
        <v>0</v>
      </c>
      <c r="T65" s="87">
        <v>31075239.011399999</v>
      </c>
      <c r="U65" s="87">
        <v>2351418.1916</v>
      </c>
      <c r="V65" s="87">
        <f t="shared" si="13"/>
        <v>1175709.0958</v>
      </c>
      <c r="W65" s="87">
        <f t="shared" si="14"/>
        <v>1175709.0958</v>
      </c>
      <c r="X65" s="87">
        <v>63421305.399899997</v>
      </c>
      <c r="Y65" s="88">
        <f t="shared" si="4"/>
        <v>174052859.89379999</v>
      </c>
    </row>
    <row r="66" spans="1:25" ht="24.9" customHeight="1" x14ac:dyDescent="0.25">
      <c r="A66" s="146"/>
      <c r="B66" s="148"/>
      <c r="C66" s="83">
        <v>20</v>
      </c>
      <c r="D66" s="87" t="s">
        <v>125</v>
      </c>
      <c r="E66" s="87">
        <v>79130037.454899997</v>
      </c>
      <c r="F66" s="87">
        <v>0</v>
      </c>
      <c r="G66" s="87">
        <v>32744315.411200002</v>
      </c>
      <c r="H66" s="87">
        <v>2373901.1236</v>
      </c>
      <c r="I66" s="87">
        <f t="shared" si="9"/>
        <v>1186950.5618</v>
      </c>
      <c r="J66" s="87">
        <f t="shared" si="10"/>
        <v>1186950.5618</v>
      </c>
      <c r="K66" s="87">
        <v>66827715.373000003</v>
      </c>
      <c r="L66" s="88">
        <f t="shared" si="2"/>
        <v>179889018.80090001</v>
      </c>
      <c r="M66" s="82"/>
      <c r="N66" s="148"/>
      <c r="O66" s="89">
        <v>5</v>
      </c>
      <c r="P66" s="148"/>
      <c r="Q66" s="87" t="s">
        <v>505</v>
      </c>
      <c r="R66" s="87">
        <v>104387688.60630001</v>
      </c>
      <c r="S66" s="87">
        <v>0</v>
      </c>
      <c r="T66" s="87">
        <v>39869617.0374</v>
      </c>
      <c r="U66" s="87">
        <v>3131630.6581999999</v>
      </c>
      <c r="V66" s="87">
        <f t="shared" si="13"/>
        <v>1565815.3291</v>
      </c>
      <c r="W66" s="87">
        <f t="shared" si="14"/>
        <v>1565815.3291</v>
      </c>
      <c r="X66" s="87">
        <v>81369709.091399997</v>
      </c>
      <c r="Y66" s="88">
        <f t="shared" si="4"/>
        <v>227192830.06420001</v>
      </c>
    </row>
    <row r="67" spans="1:25" ht="24.9" customHeight="1" x14ac:dyDescent="0.25">
      <c r="A67" s="146"/>
      <c r="B67" s="148"/>
      <c r="C67" s="83">
        <v>21</v>
      </c>
      <c r="D67" s="87" t="s">
        <v>126</v>
      </c>
      <c r="E67" s="87">
        <v>82306732.109099999</v>
      </c>
      <c r="F67" s="87">
        <v>0</v>
      </c>
      <c r="G67" s="87">
        <v>34207248.120300002</v>
      </c>
      <c r="H67" s="87">
        <v>2469201.9632999999</v>
      </c>
      <c r="I67" s="87">
        <f t="shared" si="9"/>
        <v>1234600.98165</v>
      </c>
      <c r="J67" s="87">
        <f t="shared" si="10"/>
        <v>1234600.98165</v>
      </c>
      <c r="K67" s="87">
        <v>69813407.682099998</v>
      </c>
      <c r="L67" s="88">
        <f t="shared" si="2"/>
        <v>187561988.89315</v>
      </c>
      <c r="M67" s="82"/>
      <c r="N67" s="148"/>
      <c r="O67" s="89">
        <v>6</v>
      </c>
      <c r="P67" s="148"/>
      <c r="Q67" s="87" t="s">
        <v>506</v>
      </c>
      <c r="R67" s="87">
        <v>127712022.3369</v>
      </c>
      <c r="S67" s="87">
        <v>0</v>
      </c>
      <c r="T67" s="87">
        <v>42102541.211800002</v>
      </c>
      <c r="U67" s="87">
        <v>3831360.6701000002</v>
      </c>
      <c r="V67" s="87">
        <f t="shared" si="13"/>
        <v>1915680.3350500001</v>
      </c>
      <c r="W67" s="87">
        <f t="shared" si="14"/>
        <v>1915680.3350500001</v>
      </c>
      <c r="X67" s="87">
        <v>85926873.267800003</v>
      </c>
      <c r="Y67" s="88">
        <f t="shared" si="4"/>
        <v>257657117.15154999</v>
      </c>
    </row>
    <row r="68" spans="1:25" ht="24.9" customHeight="1" x14ac:dyDescent="0.25">
      <c r="A68" s="146"/>
      <c r="B68" s="148"/>
      <c r="C68" s="83">
        <v>22</v>
      </c>
      <c r="D68" s="87" t="s">
        <v>127</v>
      </c>
      <c r="E68" s="87">
        <v>70744790.473399997</v>
      </c>
      <c r="F68" s="87">
        <v>0</v>
      </c>
      <c r="G68" s="87">
        <v>30980478.238699999</v>
      </c>
      <c r="H68" s="87">
        <v>2122343.7141999998</v>
      </c>
      <c r="I68" s="87">
        <f t="shared" si="9"/>
        <v>1061171.8570999999</v>
      </c>
      <c r="J68" s="87">
        <f t="shared" si="10"/>
        <v>1061171.8570999999</v>
      </c>
      <c r="K68" s="87">
        <v>63227908.596000001</v>
      </c>
      <c r="L68" s="88">
        <f t="shared" si="2"/>
        <v>166014349.1652</v>
      </c>
      <c r="M68" s="82"/>
      <c r="N68" s="148"/>
      <c r="O68" s="89">
        <v>7</v>
      </c>
      <c r="P68" s="148"/>
      <c r="Q68" s="87" t="s">
        <v>507</v>
      </c>
      <c r="R68" s="87">
        <v>87006666.626800001</v>
      </c>
      <c r="S68" s="87">
        <v>0</v>
      </c>
      <c r="T68" s="87">
        <v>31379791.686099999</v>
      </c>
      <c r="U68" s="87">
        <v>2610199.9988000002</v>
      </c>
      <c r="V68" s="87">
        <f t="shared" si="13"/>
        <v>1305099.9994000001</v>
      </c>
      <c r="W68" s="87">
        <f t="shared" si="14"/>
        <v>1305099.9994000001</v>
      </c>
      <c r="X68" s="87">
        <v>64042865.4846</v>
      </c>
      <c r="Y68" s="88">
        <f t="shared" si="4"/>
        <v>183734423.7969</v>
      </c>
    </row>
    <row r="69" spans="1:25" ht="24.9" customHeight="1" x14ac:dyDescent="0.25">
      <c r="A69" s="146"/>
      <c r="B69" s="148"/>
      <c r="C69" s="83">
        <v>23</v>
      </c>
      <c r="D69" s="87" t="s">
        <v>128</v>
      </c>
      <c r="E69" s="87">
        <v>73871323.406100005</v>
      </c>
      <c r="F69" s="87">
        <v>0</v>
      </c>
      <c r="G69" s="87">
        <v>32389855.206700001</v>
      </c>
      <c r="H69" s="87">
        <v>2216139.7022000002</v>
      </c>
      <c r="I69" s="87">
        <f t="shared" si="9"/>
        <v>1108069.8511000001</v>
      </c>
      <c r="J69" s="87">
        <f t="shared" si="10"/>
        <v>1108069.8511000001</v>
      </c>
      <c r="K69" s="87">
        <v>66104299.251500003</v>
      </c>
      <c r="L69" s="88">
        <f t="shared" si="2"/>
        <v>173473547.71540001</v>
      </c>
      <c r="M69" s="82"/>
      <c r="N69" s="148"/>
      <c r="O69" s="89">
        <v>8</v>
      </c>
      <c r="P69" s="148"/>
      <c r="Q69" s="87" t="s">
        <v>508</v>
      </c>
      <c r="R69" s="87">
        <v>92431946.953099996</v>
      </c>
      <c r="S69" s="87">
        <v>0</v>
      </c>
      <c r="T69" s="87">
        <v>33044251.5843</v>
      </c>
      <c r="U69" s="87">
        <v>2772958.4086000002</v>
      </c>
      <c r="V69" s="87">
        <f t="shared" si="13"/>
        <v>1386479.2043000001</v>
      </c>
      <c r="W69" s="87">
        <f t="shared" si="14"/>
        <v>1386479.2043000001</v>
      </c>
      <c r="X69" s="87">
        <v>67439853.661899999</v>
      </c>
      <c r="Y69" s="88">
        <f t="shared" si="4"/>
        <v>194302531.40359998</v>
      </c>
    </row>
    <row r="70" spans="1:25" ht="24.9" customHeight="1" x14ac:dyDescent="0.25">
      <c r="A70" s="146"/>
      <c r="B70" s="148"/>
      <c r="C70" s="83">
        <v>24</v>
      </c>
      <c r="D70" s="87" t="s">
        <v>129</v>
      </c>
      <c r="E70" s="87">
        <v>75665011.135900006</v>
      </c>
      <c r="F70" s="87">
        <v>0</v>
      </c>
      <c r="G70" s="87">
        <v>29769563.962499999</v>
      </c>
      <c r="H70" s="87">
        <v>2269950.3341000001</v>
      </c>
      <c r="I70" s="87">
        <f t="shared" si="9"/>
        <v>1134975.16705</v>
      </c>
      <c r="J70" s="87">
        <f t="shared" si="10"/>
        <v>1134975.16705</v>
      </c>
      <c r="K70" s="87">
        <v>60756559.490599997</v>
      </c>
      <c r="L70" s="88">
        <f t="shared" si="2"/>
        <v>167326109.75604999</v>
      </c>
      <c r="M70" s="82"/>
      <c r="N70" s="148"/>
      <c r="O70" s="89">
        <v>9</v>
      </c>
      <c r="P70" s="148"/>
      <c r="Q70" s="87" t="s">
        <v>509</v>
      </c>
      <c r="R70" s="87">
        <v>114829493.0107</v>
      </c>
      <c r="S70" s="87">
        <v>0</v>
      </c>
      <c r="T70" s="87">
        <v>41867815.300300002</v>
      </c>
      <c r="U70" s="87">
        <v>3444884.7903</v>
      </c>
      <c r="V70" s="87">
        <f t="shared" si="13"/>
        <v>1722442.39515</v>
      </c>
      <c r="W70" s="87">
        <f t="shared" si="14"/>
        <v>1722442.39515</v>
      </c>
      <c r="X70" s="87">
        <v>85447822.287300006</v>
      </c>
      <c r="Y70" s="88">
        <f t="shared" si="4"/>
        <v>243867572.99344999</v>
      </c>
    </row>
    <row r="71" spans="1:25" ht="24.9" customHeight="1" x14ac:dyDescent="0.25">
      <c r="A71" s="146"/>
      <c r="B71" s="148"/>
      <c r="C71" s="83">
        <v>25</v>
      </c>
      <c r="D71" s="87" t="s">
        <v>130</v>
      </c>
      <c r="E71" s="87">
        <v>89150144.896400005</v>
      </c>
      <c r="F71" s="87">
        <v>0</v>
      </c>
      <c r="G71" s="87">
        <v>35985605.173500001</v>
      </c>
      <c r="H71" s="87">
        <v>2674504.3468999998</v>
      </c>
      <c r="I71" s="87">
        <f t="shared" si="9"/>
        <v>1337252.1734499999</v>
      </c>
      <c r="J71" s="87">
        <f t="shared" si="10"/>
        <v>1337252.1734499999</v>
      </c>
      <c r="K71" s="87">
        <v>73442848.013799995</v>
      </c>
      <c r="L71" s="88">
        <f t="shared" si="2"/>
        <v>199915850.25714999</v>
      </c>
      <c r="M71" s="82"/>
      <c r="N71" s="148"/>
      <c r="O71" s="89">
        <v>10</v>
      </c>
      <c r="P71" s="148"/>
      <c r="Q71" s="87" t="s">
        <v>510</v>
      </c>
      <c r="R71" s="87">
        <v>79956621.394999996</v>
      </c>
      <c r="S71" s="87">
        <v>0</v>
      </c>
      <c r="T71" s="87">
        <v>31361623.594099998</v>
      </c>
      <c r="U71" s="87">
        <v>2398698.6417999999</v>
      </c>
      <c r="V71" s="87">
        <f t="shared" si="13"/>
        <v>1199349.3208999999</v>
      </c>
      <c r="W71" s="87">
        <f t="shared" si="14"/>
        <v>1199349.3208999999</v>
      </c>
      <c r="X71" s="87">
        <v>64005786.313199997</v>
      </c>
      <c r="Y71" s="88">
        <f t="shared" si="4"/>
        <v>176523380.6232</v>
      </c>
    </row>
    <row r="72" spans="1:25" ht="24.9" customHeight="1" x14ac:dyDescent="0.25">
      <c r="A72" s="146"/>
      <c r="B72" s="148"/>
      <c r="C72" s="83">
        <v>26</v>
      </c>
      <c r="D72" s="87" t="s">
        <v>131</v>
      </c>
      <c r="E72" s="87">
        <v>66408540.975000001</v>
      </c>
      <c r="F72" s="87">
        <v>0</v>
      </c>
      <c r="G72" s="87">
        <v>27275427.863000002</v>
      </c>
      <c r="H72" s="87">
        <v>1992256.2293</v>
      </c>
      <c r="I72" s="87">
        <f t="shared" si="9"/>
        <v>996128.11465</v>
      </c>
      <c r="J72" s="87">
        <f t="shared" si="10"/>
        <v>996128.11465</v>
      </c>
      <c r="K72" s="87">
        <v>55666289.156400003</v>
      </c>
      <c r="L72" s="88">
        <f t="shared" ref="L72:L135" si="15">E72+F72+G72+J72+K72</f>
        <v>150346386.10905001</v>
      </c>
      <c r="M72" s="82"/>
      <c r="N72" s="148"/>
      <c r="O72" s="89">
        <v>11</v>
      </c>
      <c r="P72" s="148"/>
      <c r="Q72" s="87" t="s">
        <v>511</v>
      </c>
      <c r="R72" s="87">
        <v>84455059.668500006</v>
      </c>
      <c r="S72" s="87">
        <v>0</v>
      </c>
      <c r="T72" s="87">
        <v>33536468.2454</v>
      </c>
      <c r="U72" s="87">
        <v>2533651.7900999999</v>
      </c>
      <c r="V72" s="87">
        <f t="shared" si="13"/>
        <v>1266825.8950499999</v>
      </c>
      <c r="W72" s="87">
        <f t="shared" si="14"/>
        <v>1266825.8950499999</v>
      </c>
      <c r="X72" s="87">
        <v>68444416.271200001</v>
      </c>
      <c r="Y72" s="88">
        <f t="shared" ref="Y72:Y135" si="16">R72+S72+T72+W72+X72</f>
        <v>187702770.08015001</v>
      </c>
    </row>
    <row r="73" spans="1:25" ht="24.9" customHeight="1" x14ac:dyDescent="0.25">
      <c r="A73" s="146"/>
      <c r="B73" s="148"/>
      <c r="C73" s="83">
        <v>27</v>
      </c>
      <c r="D73" s="87" t="s">
        <v>132</v>
      </c>
      <c r="E73" s="87">
        <v>81483822.092399999</v>
      </c>
      <c r="F73" s="87">
        <v>0</v>
      </c>
      <c r="G73" s="87">
        <v>32656904.2698</v>
      </c>
      <c r="H73" s="87">
        <v>2444514.6628</v>
      </c>
      <c r="I73" s="87">
        <f t="shared" si="9"/>
        <v>1222257.3314</v>
      </c>
      <c r="J73" s="87">
        <f t="shared" si="10"/>
        <v>1222257.3314</v>
      </c>
      <c r="K73" s="87">
        <v>66649318.396200001</v>
      </c>
      <c r="L73" s="88">
        <f t="shared" si="15"/>
        <v>182012302.0898</v>
      </c>
      <c r="M73" s="82"/>
      <c r="N73" s="148"/>
      <c r="O73" s="89">
        <v>12</v>
      </c>
      <c r="P73" s="148"/>
      <c r="Q73" s="87" t="s">
        <v>512</v>
      </c>
      <c r="R73" s="87">
        <v>93172288.253200009</v>
      </c>
      <c r="S73" s="87">
        <v>0</v>
      </c>
      <c r="T73" s="87">
        <v>36625262.7777</v>
      </c>
      <c r="U73" s="87">
        <v>2795168.6475999998</v>
      </c>
      <c r="V73" s="87">
        <f t="shared" si="13"/>
        <v>1397584.3237999999</v>
      </c>
      <c r="W73" s="87">
        <f t="shared" si="14"/>
        <v>1397584.3237999999</v>
      </c>
      <c r="X73" s="87">
        <v>74748322.132599995</v>
      </c>
      <c r="Y73" s="88">
        <f t="shared" si="16"/>
        <v>205943457.48729998</v>
      </c>
    </row>
    <row r="74" spans="1:25" ht="24.9" customHeight="1" x14ac:dyDescent="0.25">
      <c r="A74" s="146"/>
      <c r="B74" s="148"/>
      <c r="C74" s="83">
        <v>28</v>
      </c>
      <c r="D74" s="87" t="s">
        <v>133</v>
      </c>
      <c r="E74" s="87">
        <v>66432189.868400007</v>
      </c>
      <c r="F74" s="87">
        <v>0</v>
      </c>
      <c r="G74" s="87">
        <v>28035933.9791</v>
      </c>
      <c r="H74" s="87">
        <v>1992965.6961000001</v>
      </c>
      <c r="I74" s="87">
        <f t="shared" si="9"/>
        <v>996482.84805000003</v>
      </c>
      <c r="J74" s="87">
        <f t="shared" si="10"/>
        <v>996482.84805000003</v>
      </c>
      <c r="K74" s="87">
        <v>57218402.420100003</v>
      </c>
      <c r="L74" s="88">
        <f t="shared" si="15"/>
        <v>152683009.11565</v>
      </c>
      <c r="M74" s="82"/>
      <c r="N74" s="148"/>
      <c r="O74" s="89">
        <v>13</v>
      </c>
      <c r="P74" s="148"/>
      <c r="Q74" s="87" t="s">
        <v>513</v>
      </c>
      <c r="R74" s="87">
        <v>77539695.622500002</v>
      </c>
      <c r="S74" s="87">
        <v>0</v>
      </c>
      <c r="T74" s="87">
        <v>28748847.664999999</v>
      </c>
      <c r="U74" s="87">
        <v>2326190.8687</v>
      </c>
      <c r="V74" s="87">
        <f t="shared" si="13"/>
        <v>1163095.43435</v>
      </c>
      <c r="W74" s="87">
        <f t="shared" si="14"/>
        <v>1163095.43435</v>
      </c>
      <c r="X74" s="87">
        <v>58673384.5229</v>
      </c>
      <c r="Y74" s="88">
        <f t="shared" si="16"/>
        <v>166125023.24474999</v>
      </c>
    </row>
    <row r="75" spans="1:25" ht="24.9" customHeight="1" x14ac:dyDescent="0.25">
      <c r="A75" s="146"/>
      <c r="B75" s="148"/>
      <c r="C75" s="83">
        <v>29</v>
      </c>
      <c r="D75" s="87" t="s">
        <v>134</v>
      </c>
      <c r="E75" s="87">
        <v>86638240.421000004</v>
      </c>
      <c r="F75" s="87">
        <v>0</v>
      </c>
      <c r="G75" s="87">
        <v>32019707.693799999</v>
      </c>
      <c r="H75" s="87">
        <v>2599147.2126000002</v>
      </c>
      <c r="I75" s="87">
        <f t="shared" si="9"/>
        <v>1299573.6063000001</v>
      </c>
      <c r="J75" s="87">
        <f t="shared" si="10"/>
        <v>1299573.6063000001</v>
      </c>
      <c r="K75" s="87">
        <v>65348866.977899998</v>
      </c>
      <c r="L75" s="88">
        <f t="shared" si="15"/>
        <v>185306388.699</v>
      </c>
      <c r="M75" s="82"/>
      <c r="N75" s="148"/>
      <c r="O75" s="89">
        <v>14</v>
      </c>
      <c r="P75" s="148"/>
      <c r="Q75" s="87" t="s">
        <v>514</v>
      </c>
      <c r="R75" s="87">
        <v>88981868.180300012</v>
      </c>
      <c r="S75" s="87">
        <v>0</v>
      </c>
      <c r="T75" s="87">
        <v>33798117.955899999</v>
      </c>
      <c r="U75" s="87">
        <v>2669456.0454000002</v>
      </c>
      <c r="V75" s="87">
        <f t="shared" si="13"/>
        <v>1334728.0227000001</v>
      </c>
      <c r="W75" s="87">
        <f t="shared" si="14"/>
        <v>1334728.0227000001</v>
      </c>
      <c r="X75" s="87">
        <v>68978415.903099999</v>
      </c>
      <c r="Y75" s="88">
        <f t="shared" si="16"/>
        <v>193093130.06200001</v>
      </c>
    </row>
    <row r="76" spans="1:25" ht="24.9" customHeight="1" x14ac:dyDescent="0.25">
      <c r="A76" s="146"/>
      <c r="B76" s="148"/>
      <c r="C76" s="83">
        <v>30</v>
      </c>
      <c r="D76" s="87" t="s">
        <v>135</v>
      </c>
      <c r="E76" s="87">
        <v>71688878.841100007</v>
      </c>
      <c r="F76" s="87">
        <v>0</v>
      </c>
      <c r="G76" s="87">
        <v>28580101.168299999</v>
      </c>
      <c r="H76" s="87">
        <v>2150666.3651999999</v>
      </c>
      <c r="I76" s="87">
        <f t="shared" si="9"/>
        <v>1075333.1825999999</v>
      </c>
      <c r="J76" s="87">
        <f t="shared" si="10"/>
        <v>1075333.1825999999</v>
      </c>
      <c r="K76" s="87">
        <v>58328990.611699998</v>
      </c>
      <c r="L76" s="88">
        <f t="shared" si="15"/>
        <v>159673303.80370003</v>
      </c>
      <c r="M76" s="82"/>
      <c r="N76" s="148"/>
      <c r="O76" s="89">
        <v>15</v>
      </c>
      <c r="P76" s="148"/>
      <c r="Q76" s="87" t="s">
        <v>515</v>
      </c>
      <c r="R76" s="87">
        <v>102943595.9762</v>
      </c>
      <c r="S76" s="87">
        <v>0</v>
      </c>
      <c r="T76" s="87">
        <v>35336276.7808</v>
      </c>
      <c r="U76" s="87">
        <v>3088307.8793000001</v>
      </c>
      <c r="V76" s="87">
        <f t="shared" si="13"/>
        <v>1544153.9396500001</v>
      </c>
      <c r="W76" s="87">
        <f t="shared" si="14"/>
        <v>1544153.9396500001</v>
      </c>
      <c r="X76" s="87">
        <v>72117636.8292</v>
      </c>
      <c r="Y76" s="88">
        <f t="shared" si="16"/>
        <v>211941663.52585</v>
      </c>
    </row>
    <row r="77" spans="1:25" ht="24.9" customHeight="1" x14ac:dyDescent="0.25">
      <c r="A77" s="146"/>
      <c r="B77" s="149"/>
      <c r="C77" s="83">
        <v>31</v>
      </c>
      <c r="D77" s="87" t="s">
        <v>136</v>
      </c>
      <c r="E77" s="87">
        <v>108361236.17659999</v>
      </c>
      <c r="F77" s="87">
        <v>0</v>
      </c>
      <c r="G77" s="87">
        <v>45975793.881300002</v>
      </c>
      <c r="H77" s="87">
        <v>3250837.0852999999</v>
      </c>
      <c r="I77" s="87">
        <f t="shared" si="9"/>
        <v>1625418.54265</v>
      </c>
      <c r="J77" s="87">
        <f t="shared" si="10"/>
        <v>1625418.54265</v>
      </c>
      <c r="K77" s="87">
        <v>93831775.957399994</v>
      </c>
      <c r="L77" s="88">
        <f t="shared" si="15"/>
        <v>249794224.55795002</v>
      </c>
      <c r="M77" s="82"/>
      <c r="N77" s="148"/>
      <c r="O77" s="89">
        <v>16</v>
      </c>
      <c r="P77" s="148"/>
      <c r="Q77" s="87" t="s">
        <v>516</v>
      </c>
      <c r="R77" s="87">
        <v>82477769.8398</v>
      </c>
      <c r="S77" s="87">
        <v>0</v>
      </c>
      <c r="T77" s="87">
        <v>31620938.4494</v>
      </c>
      <c r="U77" s="87">
        <v>2474333.0951999999</v>
      </c>
      <c r="V77" s="87">
        <f t="shared" si="13"/>
        <v>1237166.5475999999</v>
      </c>
      <c r="W77" s="87">
        <f t="shared" si="14"/>
        <v>1237166.5475999999</v>
      </c>
      <c r="X77" s="87">
        <v>64535020.750500001</v>
      </c>
      <c r="Y77" s="88">
        <f t="shared" si="16"/>
        <v>179870895.5873</v>
      </c>
    </row>
    <row r="78" spans="1:25" ht="24.9" customHeight="1" x14ac:dyDescent="0.25">
      <c r="A78" s="83"/>
      <c r="B78" s="153" t="s">
        <v>899</v>
      </c>
      <c r="C78" s="154"/>
      <c r="D78" s="90"/>
      <c r="E78" s="90">
        <f>SUM(E47:E77)</f>
        <v>2451809867.3073001</v>
      </c>
      <c r="F78" s="90">
        <f t="shared" ref="F78:K78" si="17">SUM(F47:F77)</f>
        <v>0</v>
      </c>
      <c r="G78" s="90">
        <f t="shared" ref="G78" si="18">SUM(G47:G77)</f>
        <v>1011064174.6977</v>
      </c>
      <c r="H78" s="90">
        <f t="shared" si="17"/>
        <v>73554296.019399986</v>
      </c>
      <c r="I78" s="90">
        <f t="shared" si="17"/>
        <v>36777148.009699993</v>
      </c>
      <c r="J78" s="90">
        <f t="shared" si="17"/>
        <v>36777148.009699993</v>
      </c>
      <c r="K78" s="90">
        <f t="shared" si="17"/>
        <v>2063475997.0397999</v>
      </c>
      <c r="L78" s="91">
        <f t="shared" si="15"/>
        <v>5563127187.0544996</v>
      </c>
      <c r="M78" s="82"/>
      <c r="N78" s="148"/>
      <c r="O78" s="89">
        <v>17</v>
      </c>
      <c r="P78" s="148"/>
      <c r="Q78" s="87" t="s">
        <v>517</v>
      </c>
      <c r="R78" s="87">
        <v>81279270.157700002</v>
      </c>
      <c r="S78" s="87">
        <v>0</v>
      </c>
      <c r="T78" s="87">
        <v>29079667.460700002</v>
      </c>
      <c r="U78" s="87">
        <v>2438378.1047</v>
      </c>
      <c r="V78" s="87">
        <f t="shared" si="13"/>
        <v>1219189.05235</v>
      </c>
      <c r="W78" s="87">
        <f t="shared" si="14"/>
        <v>1219189.05235</v>
      </c>
      <c r="X78" s="87">
        <v>59348553.048</v>
      </c>
      <c r="Y78" s="88">
        <f t="shared" si="16"/>
        <v>170926679.71875</v>
      </c>
    </row>
    <row r="79" spans="1:25" ht="24.9" customHeight="1" x14ac:dyDescent="0.25">
      <c r="A79" s="146">
        <v>4</v>
      </c>
      <c r="B79" s="147" t="s">
        <v>900</v>
      </c>
      <c r="C79" s="83">
        <v>1</v>
      </c>
      <c r="D79" s="87" t="s">
        <v>137</v>
      </c>
      <c r="E79" s="87">
        <v>121882303.575</v>
      </c>
      <c r="F79" s="87">
        <v>0</v>
      </c>
      <c r="G79" s="87">
        <v>50465039.611400001</v>
      </c>
      <c r="H79" s="87">
        <v>3656469.1072999998</v>
      </c>
      <c r="I79" s="87">
        <v>0</v>
      </c>
      <c r="J79" s="87">
        <f t="shared" si="10"/>
        <v>3656469.1072999998</v>
      </c>
      <c r="K79" s="87">
        <v>102993855.9131</v>
      </c>
      <c r="L79" s="88">
        <f t="shared" si="15"/>
        <v>278997668.20679998</v>
      </c>
      <c r="M79" s="82"/>
      <c r="N79" s="148"/>
      <c r="O79" s="89">
        <v>18</v>
      </c>
      <c r="P79" s="148"/>
      <c r="Q79" s="87" t="s">
        <v>518</v>
      </c>
      <c r="R79" s="87">
        <v>84347505.491699994</v>
      </c>
      <c r="S79" s="87">
        <v>0</v>
      </c>
      <c r="T79" s="87">
        <v>31794593.3046</v>
      </c>
      <c r="U79" s="87">
        <v>2530425.1647999999</v>
      </c>
      <c r="V79" s="87">
        <f t="shared" si="13"/>
        <v>1265212.5824</v>
      </c>
      <c r="W79" s="87">
        <f t="shared" si="14"/>
        <v>1265212.5824</v>
      </c>
      <c r="X79" s="87">
        <v>64889432.106899999</v>
      </c>
      <c r="Y79" s="88">
        <f t="shared" si="16"/>
        <v>182296743.48559999</v>
      </c>
    </row>
    <row r="80" spans="1:25" ht="24.9" customHeight="1" x14ac:dyDescent="0.25">
      <c r="A80" s="146"/>
      <c r="B80" s="148"/>
      <c r="C80" s="83">
        <v>2</v>
      </c>
      <c r="D80" s="87" t="s">
        <v>138</v>
      </c>
      <c r="E80" s="87">
        <v>80156739.666000009</v>
      </c>
      <c r="F80" s="87">
        <v>0</v>
      </c>
      <c r="G80" s="87">
        <v>34643404.122000001</v>
      </c>
      <c r="H80" s="87">
        <v>2404702.19</v>
      </c>
      <c r="I80" s="87">
        <v>0</v>
      </c>
      <c r="J80" s="87">
        <f t="shared" si="10"/>
        <v>2404702.19</v>
      </c>
      <c r="K80" s="87">
        <v>70703556.362100005</v>
      </c>
      <c r="L80" s="88">
        <f t="shared" si="15"/>
        <v>187908402.34010002</v>
      </c>
      <c r="M80" s="82"/>
      <c r="N80" s="148"/>
      <c r="O80" s="89">
        <v>19</v>
      </c>
      <c r="P80" s="148"/>
      <c r="Q80" s="87" t="s">
        <v>519</v>
      </c>
      <c r="R80" s="87">
        <v>102049197.7334</v>
      </c>
      <c r="S80" s="87">
        <v>0</v>
      </c>
      <c r="T80" s="87">
        <v>33478899.471999999</v>
      </c>
      <c r="U80" s="87">
        <v>3061475.932</v>
      </c>
      <c r="V80" s="87">
        <f t="shared" si="13"/>
        <v>1530737.966</v>
      </c>
      <c r="W80" s="87">
        <f t="shared" si="14"/>
        <v>1530737.966</v>
      </c>
      <c r="X80" s="87">
        <v>68326924.439199999</v>
      </c>
      <c r="Y80" s="88">
        <f t="shared" si="16"/>
        <v>205385759.61059999</v>
      </c>
    </row>
    <row r="81" spans="1:25" ht="24.9" customHeight="1" x14ac:dyDescent="0.25">
      <c r="A81" s="146"/>
      <c r="B81" s="148"/>
      <c r="C81" s="83">
        <v>3</v>
      </c>
      <c r="D81" s="87" t="s">
        <v>139</v>
      </c>
      <c r="E81" s="87">
        <v>82458617.429800004</v>
      </c>
      <c r="F81" s="87">
        <v>0</v>
      </c>
      <c r="G81" s="87">
        <v>35671105.229500003</v>
      </c>
      <c r="H81" s="87">
        <v>2473758.5229000002</v>
      </c>
      <c r="I81" s="87">
        <v>0</v>
      </c>
      <c r="J81" s="87">
        <f t="shared" si="10"/>
        <v>2473758.5229000002</v>
      </c>
      <c r="K81" s="87">
        <v>72800986.595200002</v>
      </c>
      <c r="L81" s="88">
        <f t="shared" si="15"/>
        <v>193404467.77740002</v>
      </c>
      <c r="M81" s="82"/>
      <c r="N81" s="148"/>
      <c r="O81" s="89">
        <v>20</v>
      </c>
      <c r="P81" s="148"/>
      <c r="Q81" s="87" t="s">
        <v>520</v>
      </c>
      <c r="R81" s="87">
        <v>78417753.372199997</v>
      </c>
      <c r="S81" s="87">
        <v>0</v>
      </c>
      <c r="T81" s="87">
        <v>29797635.433600001</v>
      </c>
      <c r="U81" s="87">
        <v>2352532.6011999999</v>
      </c>
      <c r="V81" s="87">
        <f t="shared" si="13"/>
        <v>1176266.3006</v>
      </c>
      <c r="W81" s="87">
        <f t="shared" si="14"/>
        <v>1176266.3006</v>
      </c>
      <c r="X81" s="87">
        <v>60813850.420699999</v>
      </c>
      <c r="Y81" s="88">
        <f t="shared" si="16"/>
        <v>170205505.5271</v>
      </c>
    </row>
    <row r="82" spans="1:25" ht="24.9" customHeight="1" x14ac:dyDescent="0.25">
      <c r="A82" s="146"/>
      <c r="B82" s="148"/>
      <c r="C82" s="83">
        <v>4</v>
      </c>
      <c r="D82" s="87" t="s">
        <v>140</v>
      </c>
      <c r="E82" s="87">
        <v>99667325.7412</v>
      </c>
      <c r="F82" s="87">
        <v>0</v>
      </c>
      <c r="G82" s="87">
        <v>44250676.577500001</v>
      </c>
      <c r="H82" s="87">
        <v>2990019.7722</v>
      </c>
      <c r="I82" s="87">
        <v>0</v>
      </c>
      <c r="J82" s="87">
        <f t="shared" si="10"/>
        <v>2990019.7722</v>
      </c>
      <c r="K82" s="87">
        <v>90310992.373600006</v>
      </c>
      <c r="L82" s="88">
        <f t="shared" si="15"/>
        <v>237219014.46450001</v>
      </c>
      <c r="M82" s="82"/>
      <c r="N82" s="149"/>
      <c r="O82" s="89">
        <v>21</v>
      </c>
      <c r="P82" s="149"/>
      <c r="Q82" s="87" t="s">
        <v>521</v>
      </c>
      <c r="R82" s="87">
        <v>93665918.285099998</v>
      </c>
      <c r="S82" s="87">
        <v>0</v>
      </c>
      <c r="T82" s="87">
        <v>34596492.504600003</v>
      </c>
      <c r="U82" s="87">
        <v>2809977.5485999999</v>
      </c>
      <c r="V82" s="87">
        <f t="shared" si="13"/>
        <v>1404988.7742999999</v>
      </c>
      <c r="W82" s="87">
        <f t="shared" si="14"/>
        <v>1404988.7742999999</v>
      </c>
      <c r="X82" s="87">
        <v>70607814.668500006</v>
      </c>
      <c r="Y82" s="88">
        <f t="shared" si="16"/>
        <v>200275214.23250002</v>
      </c>
    </row>
    <row r="83" spans="1:25" ht="24.9" customHeight="1" x14ac:dyDescent="0.25">
      <c r="A83" s="146"/>
      <c r="B83" s="148"/>
      <c r="C83" s="83">
        <v>5</v>
      </c>
      <c r="D83" s="87" t="s">
        <v>141</v>
      </c>
      <c r="E83" s="87">
        <v>75694091.359900013</v>
      </c>
      <c r="F83" s="87">
        <v>0</v>
      </c>
      <c r="G83" s="87">
        <v>31672081.991799999</v>
      </c>
      <c r="H83" s="87">
        <v>2270822.7407999998</v>
      </c>
      <c r="I83" s="87">
        <v>0</v>
      </c>
      <c r="J83" s="87">
        <f t="shared" si="10"/>
        <v>2270822.7407999998</v>
      </c>
      <c r="K83" s="87">
        <v>64639399.359399997</v>
      </c>
      <c r="L83" s="88">
        <f t="shared" si="15"/>
        <v>174276395.45190001</v>
      </c>
      <c r="M83" s="82"/>
      <c r="N83" s="83"/>
      <c r="O83" s="154" t="s">
        <v>901</v>
      </c>
      <c r="P83" s="157"/>
      <c r="Q83" s="90"/>
      <c r="R83" s="90">
        <f>SUM(R62:R82)</f>
        <v>1930645268.9440002</v>
      </c>
      <c r="S83" s="87">
        <v>0</v>
      </c>
      <c r="T83" s="90">
        <f>SUM(T62:T82)</f>
        <v>709171145.02900004</v>
      </c>
      <c r="U83" s="90">
        <f t="shared" ref="U83:W83" si="19">SUM(U62:U82)</f>
        <v>57919358.06840001</v>
      </c>
      <c r="V83" s="90">
        <f t="shared" si="19"/>
        <v>28959679.034200005</v>
      </c>
      <c r="W83" s="90">
        <f t="shared" si="19"/>
        <v>28959679.034200005</v>
      </c>
      <c r="X83" s="90">
        <f>SUM(X62:X82)</f>
        <v>1447343969.0393999</v>
      </c>
      <c r="Y83" s="91">
        <f t="shared" si="16"/>
        <v>4116120062.0466003</v>
      </c>
    </row>
    <row r="84" spans="1:25" ht="24.9" customHeight="1" x14ac:dyDescent="0.25">
      <c r="A84" s="146"/>
      <c r="B84" s="148"/>
      <c r="C84" s="83">
        <v>6</v>
      </c>
      <c r="D84" s="87" t="s">
        <v>142</v>
      </c>
      <c r="E84" s="87">
        <v>87140778.042500004</v>
      </c>
      <c r="F84" s="87">
        <v>0</v>
      </c>
      <c r="G84" s="87">
        <v>37249540.306599997</v>
      </c>
      <c r="H84" s="87">
        <v>2614223.3413</v>
      </c>
      <c r="I84" s="87">
        <v>0</v>
      </c>
      <c r="J84" s="87">
        <f t="shared" si="10"/>
        <v>2614223.3413</v>
      </c>
      <c r="K84" s="87">
        <v>76022407.129999995</v>
      </c>
      <c r="L84" s="88">
        <f t="shared" si="15"/>
        <v>203026948.8204</v>
      </c>
      <c r="M84" s="82"/>
      <c r="N84" s="147">
        <v>22</v>
      </c>
      <c r="O84" s="95">
        <v>1</v>
      </c>
      <c r="P84" s="146" t="s">
        <v>52</v>
      </c>
      <c r="Q84" s="96" t="s">
        <v>522</v>
      </c>
      <c r="R84" s="87">
        <v>100048646.93880001</v>
      </c>
      <c r="S84" s="97">
        <f>-8911571.37</f>
        <v>-8911571.3699999992</v>
      </c>
      <c r="T84" s="87">
        <v>37458928.039300002</v>
      </c>
      <c r="U84" s="87">
        <v>3001459.4081999999</v>
      </c>
      <c r="V84" s="87">
        <f t="shared" si="13"/>
        <v>1500729.7041</v>
      </c>
      <c r="W84" s="87">
        <f t="shared" ref="W84:W104" si="20">U84-V84</f>
        <v>1500729.7041</v>
      </c>
      <c r="X84" s="87">
        <v>76449745.543599993</v>
      </c>
      <c r="Y84" s="88">
        <f t="shared" si="16"/>
        <v>206546478.85579997</v>
      </c>
    </row>
    <row r="85" spans="1:25" ht="24.9" customHeight="1" x14ac:dyDescent="0.25">
      <c r="A85" s="146"/>
      <c r="B85" s="148"/>
      <c r="C85" s="83">
        <v>7</v>
      </c>
      <c r="D85" s="87" t="s">
        <v>143</v>
      </c>
      <c r="E85" s="87">
        <v>80759843.364600003</v>
      </c>
      <c r="F85" s="87">
        <v>0</v>
      </c>
      <c r="G85" s="87">
        <v>35013989.420199998</v>
      </c>
      <c r="H85" s="87">
        <v>2422795.3009000001</v>
      </c>
      <c r="I85" s="87">
        <v>0</v>
      </c>
      <c r="J85" s="87">
        <f t="shared" si="10"/>
        <v>2422795.3009000001</v>
      </c>
      <c r="K85" s="87">
        <v>71459882.109599993</v>
      </c>
      <c r="L85" s="88">
        <f t="shared" si="15"/>
        <v>189656510.19529998</v>
      </c>
      <c r="M85" s="82"/>
      <c r="N85" s="148"/>
      <c r="O85" s="95">
        <v>2</v>
      </c>
      <c r="P85" s="146"/>
      <c r="Q85" s="96" t="s">
        <v>523</v>
      </c>
      <c r="R85" s="87">
        <v>88465581.407899991</v>
      </c>
      <c r="S85" s="97">
        <f t="shared" ref="S85:S104" si="21">-8911571.37</f>
        <v>-8911571.3699999992</v>
      </c>
      <c r="T85" s="87">
        <v>31631056.5046</v>
      </c>
      <c r="U85" s="87">
        <v>2653967.4421999999</v>
      </c>
      <c r="V85" s="87">
        <f t="shared" si="13"/>
        <v>1326983.7211</v>
      </c>
      <c r="W85" s="87">
        <f t="shared" si="20"/>
        <v>1326983.7211</v>
      </c>
      <c r="X85" s="87">
        <v>64555670.640600003</v>
      </c>
      <c r="Y85" s="88">
        <f t="shared" si="16"/>
        <v>177067720.90419999</v>
      </c>
    </row>
    <row r="86" spans="1:25" ht="24.9" customHeight="1" x14ac:dyDescent="0.25">
      <c r="A86" s="146"/>
      <c r="B86" s="148"/>
      <c r="C86" s="83">
        <v>8</v>
      </c>
      <c r="D86" s="87" t="s">
        <v>144</v>
      </c>
      <c r="E86" s="87">
        <v>72209334.668199986</v>
      </c>
      <c r="F86" s="87">
        <v>0</v>
      </c>
      <c r="G86" s="87">
        <v>30488164.478700001</v>
      </c>
      <c r="H86" s="87">
        <v>2166280.04</v>
      </c>
      <c r="I86" s="87">
        <v>0</v>
      </c>
      <c r="J86" s="87">
        <f t="shared" si="10"/>
        <v>2166280.04</v>
      </c>
      <c r="K86" s="87">
        <v>62223147.817900002</v>
      </c>
      <c r="L86" s="88">
        <f t="shared" si="15"/>
        <v>167086927.00479999</v>
      </c>
      <c r="M86" s="82"/>
      <c r="N86" s="148"/>
      <c r="O86" s="95">
        <v>3</v>
      </c>
      <c r="P86" s="146"/>
      <c r="Q86" s="96" t="s">
        <v>524</v>
      </c>
      <c r="R86" s="87">
        <v>111647850.94759999</v>
      </c>
      <c r="S86" s="97">
        <f t="shared" si="21"/>
        <v>-8911571.3699999992</v>
      </c>
      <c r="T86" s="87">
        <v>42213203.968900003</v>
      </c>
      <c r="U86" s="87">
        <v>3349435.5284000002</v>
      </c>
      <c r="V86" s="87">
        <f t="shared" si="13"/>
        <v>1674717.7642000001</v>
      </c>
      <c r="W86" s="87">
        <f t="shared" si="20"/>
        <v>1674717.7642000001</v>
      </c>
      <c r="X86" s="87">
        <v>86152724.355000004</v>
      </c>
      <c r="Y86" s="88">
        <f t="shared" si="16"/>
        <v>232776925.66570002</v>
      </c>
    </row>
    <row r="87" spans="1:25" ht="24.9" customHeight="1" x14ac:dyDescent="0.25">
      <c r="A87" s="146"/>
      <c r="B87" s="148"/>
      <c r="C87" s="83">
        <v>9</v>
      </c>
      <c r="D87" s="87" t="s">
        <v>145</v>
      </c>
      <c r="E87" s="87">
        <v>80202002.024399996</v>
      </c>
      <c r="F87" s="87">
        <v>0</v>
      </c>
      <c r="G87" s="87">
        <v>35000928.823899999</v>
      </c>
      <c r="H87" s="87">
        <v>2406060.0606999998</v>
      </c>
      <c r="I87" s="87">
        <v>0</v>
      </c>
      <c r="J87" s="87">
        <f t="shared" si="10"/>
        <v>2406060.0606999998</v>
      </c>
      <c r="K87" s="87">
        <v>71433226.801699996</v>
      </c>
      <c r="L87" s="88">
        <f t="shared" si="15"/>
        <v>189042217.71069998</v>
      </c>
      <c r="M87" s="82"/>
      <c r="N87" s="148"/>
      <c r="O87" s="95">
        <v>4</v>
      </c>
      <c r="P87" s="146"/>
      <c r="Q87" s="96" t="s">
        <v>525</v>
      </c>
      <c r="R87" s="87">
        <v>88401624.914499998</v>
      </c>
      <c r="S87" s="97">
        <f t="shared" si="21"/>
        <v>-8911571.3699999992</v>
      </c>
      <c r="T87" s="87">
        <v>32920480.286899999</v>
      </c>
      <c r="U87" s="87">
        <v>2652048.7474000002</v>
      </c>
      <c r="V87" s="87">
        <f t="shared" si="13"/>
        <v>1326024.3737000001</v>
      </c>
      <c r="W87" s="87">
        <f t="shared" si="20"/>
        <v>1326024.3737000001</v>
      </c>
      <c r="X87" s="87">
        <v>67187249.417899996</v>
      </c>
      <c r="Y87" s="88">
        <f t="shared" si="16"/>
        <v>180923807.62299997</v>
      </c>
    </row>
    <row r="88" spans="1:25" ht="24.9" customHeight="1" x14ac:dyDescent="0.25">
      <c r="A88" s="146"/>
      <c r="B88" s="148"/>
      <c r="C88" s="83">
        <v>10</v>
      </c>
      <c r="D88" s="87" t="s">
        <v>146</v>
      </c>
      <c r="E88" s="87">
        <v>126882458.3599</v>
      </c>
      <c r="F88" s="87">
        <v>0</v>
      </c>
      <c r="G88" s="87">
        <v>54887474.246200003</v>
      </c>
      <c r="H88" s="87">
        <v>3806473.7508</v>
      </c>
      <c r="I88" s="87">
        <v>0</v>
      </c>
      <c r="J88" s="87">
        <f t="shared" si="10"/>
        <v>3806473.7508</v>
      </c>
      <c r="K88" s="87">
        <v>112019581.4267</v>
      </c>
      <c r="L88" s="88">
        <f t="shared" si="15"/>
        <v>297595987.78359997</v>
      </c>
      <c r="M88" s="82"/>
      <c r="N88" s="148"/>
      <c r="O88" s="95">
        <v>5</v>
      </c>
      <c r="P88" s="146"/>
      <c r="Q88" s="96" t="s">
        <v>526</v>
      </c>
      <c r="R88" s="87">
        <v>120872479.53730001</v>
      </c>
      <c r="S88" s="97">
        <f t="shared" si="21"/>
        <v>-8911571.3699999992</v>
      </c>
      <c r="T88" s="87">
        <v>41699462.861400001</v>
      </c>
      <c r="U88" s="87">
        <v>3626174.3860999998</v>
      </c>
      <c r="V88" s="87">
        <f t="shared" si="13"/>
        <v>1813087.1930499999</v>
      </c>
      <c r="W88" s="87">
        <f t="shared" si="20"/>
        <v>1813087.1930499999</v>
      </c>
      <c r="X88" s="87">
        <v>85104232.606900007</v>
      </c>
      <c r="Y88" s="88">
        <f t="shared" si="16"/>
        <v>240577690.82865</v>
      </c>
    </row>
    <row r="89" spans="1:25" ht="24.9" customHeight="1" x14ac:dyDescent="0.25">
      <c r="A89" s="146"/>
      <c r="B89" s="148"/>
      <c r="C89" s="83">
        <v>11</v>
      </c>
      <c r="D89" s="87" t="s">
        <v>147</v>
      </c>
      <c r="E89" s="87">
        <v>88183461.787600011</v>
      </c>
      <c r="F89" s="87">
        <v>0</v>
      </c>
      <c r="G89" s="87">
        <v>38609155.673199996</v>
      </c>
      <c r="H89" s="87">
        <v>2645503.8536</v>
      </c>
      <c r="I89" s="87">
        <v>0</v>
      </c>
      <c r="J89" s="87">
        <f t="shared" si="10"/>
        <v>2645503.8536</v>
      </c>
      <c r="K89" s="87">
        <v>78797239.573300004</v>
      </c>
      <c r="L89" s="88">
        <f t="shared" si="15"/>
        <v>208235360.88770002</v>
      </c>
      <c r="M89" s="82"/>
      <c r="N89" s="148"/>
      <c r="O89" s="95">
        <v>6</v>
      </c>
      <c r="P89" s="146"/>
      <c r="Q89" s="96" t="s">
        <v>527</v>
      </c>
      <c r="R89" s="87">
        <v>93979237.456400007</v>
      </c>
      <c r="S89" s="97">
        <f t="shared" si="21"/>
        <v>-8911571.3699999992</v>
      </c>
      <c r="T89" s="87">
        <v>32054832.722800002</v>
      </c>
      <c r="U89" s="87">
        <v>2819377.1236999999</v>
      </c>
      <c r="V89" s="87">
        <f t="shared" si="13"/>
        <v>1409688.5618499999</v>
      </c>
      <c r="W89" s="87">
        <f t="shared" si="20"/>
        <v>1409688.5618499999</v>
      </c>
      <c r="X89" s="87">
        <v>65420553.479999997</v>
      </c>
      <c r="Y89" s="88">
        <f t="shared" si="16"/>
        <v>183952740.85104999</v>
      </c>
    </row>
    <row r="90" spans="1:25" ht="24.9" customHeight="1" x14ac:dyDescent="0.25">
      <c r="A90" s="146"/>
      <c r="B90" s="148"/>
      <c r="C90" s="83">
        <v>12</v>
      </c>
      <c r="D90" s="87" t="s">
        <v>148</v>
      </c>
      <c r="E90" s="87">
        <v>107813135.7573</v>
      </c>
      <c r="F90" s="87">
        <v>0</v>
      </c>
      <c r="G90" s="87">
        <v>45502450.819700003</v>
      </c>
      <c r="H90" s="87">
        <v>3234394.0726999999</v>
      </c>
      <c r="I90" s="87">
        <v>0</v>
      </c>
      <c r="J90" s="87">
        <f t="shared" si="10"/>
        <v>3234394.0726999999</v>
      </c>
      <c r="K90" s="87">
        <v>92865732.386299998</v>
      </c>
      <c r="L90" s="88">
        <f t="shared" si="15"/>
        <v>249415713.03600001</v>
      </c>
      <c r="M90" s="82"/>
      <c r="N90" s="148"/>
      <c r="O90" s="95">
        <v>7</v>
      </c>
      <c r="P90" s="146"/>
      <c r="Q90" s="96" t="s">
        <v>528</v>
      </c>
      <c r="R90" s="87">
        <v>78857115.140300006</v>
      </c>
      <c r="S90" s="97">
        <f t="shared" si="21"/>
        <v>-8911571.3699999992</v>
      </c>
      <c r="T90" s="87">
        <v>28529639.161400001</v>
      </c>
      <c r="U90" s="87">
        <v>2365713.4542</v>
      </c>
      <c r="V90" s="87">
        <f t="shared" si="13"/>
        <v>1182856.7271</v>
      </c>
      <c r="W90" s="87">
        <f t="shared" si="20"/>
        <v>1182856.7271</v>
      </c>
      <c r="X90" s="87">
        <v>58226002.945299998</v>
      </c>
      <c r="Y90" s="88">
        <f t="shared" si="16"/>
        <v>157884042.60409999</v>
      </c>
    </row>
    <row r="91" spans="1:25" ht="24.9" customHeight="1" x14ac:dyDescent="0.25">
      <c r="A91" s="146"/>
      <c r="B91" s="148"/>
      <c r="C91" s="83">
        <v>13</v>
      </c>
      <c r="D91" s="87" t="s">
        <v>149</v>
      </c>
      <c r="E91" s="87">
        <v>79215136.197300002</v>
      </c>
      <c r="F91" s="87">
        <v>0</v>
      </c>
      <c r="G91" s="87">
        <v>34288360.203599997</v>
      </c>
      <c r="H91" s="87">
        <v>2376454.0858999998</v>
      </c>
      <c r="I91" s="87">
        <v>0</v>
      </c>
      <c r="J91" s="87">
        <f t="shared" si="10"/>
        <v>2376454.0858999998</v>
      </c>
      <c r="K91" s="87">
        <v>69978948.941799998</v>
      </c>
      <c r="L91" s="88">
        <f t="shared" si="15"/>
        <v>185858899.42860001</v>
      </c>
      <c r="M91" s="82"/>
      <c r="N91" s="148"/>
      <c r="O91" s="95">
        <v>8</v>
      </c>
      <c r="P91" s="146"/>
      <c r="Q91" s="96" t="s">
        <v>529</v>
      </c>
      <c r="R91" s="87">
        <v>92404897.334800005</v>
      </c>
      <c r="S91" s="97">
        <f t="shared" si="21"/>
        <v>-8911571.3699999992</v>
      </c>
      <c r="T91" s="87">
        <v>33506164.120099999</v>
      </c>
      <c r="U91" s="87">
        <v>2772146.92</v>
      </c>
      <c r="V91" s="87">
        <f t="shared" si="13"/>
        <v>1386073.46</v>
      </c>
      <c r="W91" s="87">
        <f t="shared" si="20"/>
        <v>1386073.46</v>
      </c>
      <c r="X91" s="87">
        <v>68382568.727899998</v>
      </c>
      <c r="Y91" s="88">
        <f t="shared" si="16"/>
        <v>186768132.27279997</v>
      </c>
    </row>
    <row r="92" spans="1:25" ht="24.9" customHeight="1" x14ac:dyDescent="0.25">
      <c r="A92" s="146"/>
      <c r="B92" s="148"/>
      <c r="C92" s="83">
        <v>14</v>
      </c>
      <c r="D92" s="87" t="s">
        <v>150</v>
      </c>
      <c r="E92" s="87">
        <v>78542278.902899995</v>
      </c>
      <c r="F92" s="87">
        <v>0</v>
      </c>
      <c r="G92" s="87">
        <v>34952626.506999999</v>
      </c>
      <c r="H92" s="87">
        <v>2356268.3670999999</v>
      </c>
      <c r="I92" s="87">
        <v>0</v>
      </c>
      <c r="J92" s="87">
        <f t="shared" si="10"/>
        <v>2356268.3670999999</v>
      </c>
      <c r="K92" s="87">
        <v>71334646.836199999</v>
      </c>
      <c r="L92" s="88">
        <f t="shared" si="15"/>
        <v>187185820.61320001</v>
      </c>
      <c r="M92" s="82"/>
      <c r="N92" s="148"/>
      <c r="O92" s="95">
        <v>9</v>
      </c>
      <c r="P92" s="146"/>
      <c r="Q92" s="96" t="s">
        <v>530</v>
      </c>
      <c r="R92" s="87">
        <v>90621841.618100002</v>
      </c>
      <c r="S92" s="97">
        <f t="shared" si="21"/>
        <v>-8911571.3699999992</v>
      </c>
      <c r="T92" s="87">
        <v>31456526.078699999</v>
      </c>
      <c r="U92" s="87">
        <v>2718655.2485000002</v>
      </c>
      <c r="V92" s="87">
        <f t="shared" si="13"/>
        <v>1359327.6242500001</v>
      </c>
      <c r="W92" s="87">
        <f t="shared" si="20"/>
        <v>1359327.6242500001</v>
      </c>
      <c r="X92" s="87">
        <v>64199472.336199999</v>
      </c>
      <c r="Y92" s="88">
        <f t="shared" si="16"/>
        <v>178725596.28724998</v>
      </c>
    </row>
    <row r="93" spans="1:25" ht="24.9" customHeight="1" x14ac:dyDescent="0.25">
      <c r="A93" s="146"/>
      <c r="B93" s="148"/>
      <c r="C93" s="83">
        <v>15</v>
      </c>
      <c r="D93" s="87" t="s">
        <v>151</v>
      </c>
      <c r="E93" s="87">
        <v>94267933.174800009</v>
      </c>
      <c r="F93" s="87">
        <v>0</v>
      </c>
      <c r="G93" s="87">
        <v>40504401.414700001</v>
      </c>
      <c r="H93" s="87">
        <v>2828037.9951999998</v>
      </c>
      <c r="I93" s="87">
        <v>0</v>
      </c>
      <c r="J93" s="87">
        <f t="shared" si="10"/>
        <v>2828037.9951999998</v>
      </c>
      <c r="K93" s="87">
        <v>82665237.465000004</v>
      </c>
      <c r="L93" s="88">
        <f t="shared" si="15"/>
        <v>220265610.04970002</v>
      </c>
      <c r="M93" s="82"/>
      <c r="N93" s="148"/>
      <c r="O93" s="95">
        <v>10</v>
      </c>
      <c r="P93" s="146"/>
      <c r="Q93" s="96" t="s">
        <v>531</v>
      </c>
      <c r="R93" s="87">
        <v>95807846.63499999</v>
      </c>
      <c r="S93" s="97">
        <f t="shared" si="21"/>
        <v>-8911571.3699999992</v>
      </c>
      <c r="T93" s="87">
        <v>33318354.205200002</v>
      </c>
      <c r="U93" s="87">
        <v>2874235.3990000002</v>
      </c>
      <c r="V93" s="87">
        <f t="shared" si="13"/>
        <v>1437117.6995000001</v>
      </c>
      <c r="W93" s="87">
        <f t="shared" si="20"/>
        <v>1437117.6995000001</v>
      </c>
      <c r="X93" s="87">
        <v>67999268.378600001</v>
      </c>
      <c r="Y93" s="88">
        <f t="shared" si="16"/>
        <v>189651015.54829997</v>
      </c>
    </row>
    <row r="94" spans="1:25" ht="24.9" customHeight="1" x14ac:dyDescent="0.25">
      <c r="A94" s="146"/>
      <c r="B94" s="148"/>
      <c r="C94" s="83">
        <v>16</v>
      </c>
      <c r="D94" s="87" t="s">
        <v>152</v>
      </c>
      <c r="E94" s="87">
        <v>90075677.681699991</v>
      </c>
      <c r="F94" s="87">
        <v>0</v>
      </c>
      <c r="G94" s="87">
        <v>39644955.809699997</v>
      </c>
      <c r="H94" s="87">
        <v>2702270.3305000002</v>
      </c>
      <c r="I94" s="87">
        <v>0</v>
      </c>
      <c r="J94" s="87">
        <f t="shared" si="10"/>
        <v>2702270.3305000002</v>
      </c>
      <c r="K94" s="87">
        <v>80911199.075499997</v>
      </c>
      <c r="L94" s="88">
        <f t="shared" si="15"/>
        <v>213334102.89739999</v>
      </c>
      <c r="M94" s="82"/>
      <c r="N94" s="148"/>
      <c r="O94" s="95">
        <v>11</v>
      </c>
      <c r="P94" s="146"/>
      <c r="Q94" s="96" t="s">
        <v>52</v>
      </c>
      <c r="R94" s="87">
        <v>84338557.361599997</v>
      </c>
      <c r="S94" s="97">
        <f t="shared" si="21"/>
        <v>-8911571.3699999992</v>
      </c>
      <c r="T94" s="87">
        <v>31162553.216600001</v>
      </c>
      <c r="U94" s="87">
        <v>2530156.7207999998</v>
      </c>
      <c r="V94" s="87">
        <f t="shared" si="13"/>
        <v>1265078.3603999999</v>
      </c>
      <c r="W94" s="87">
        <f t="shared" si="20"/>
        <v>1265078.3603999999</v>
      </c>
      <c r="X94" s="87">
        <v>63599504.539999999</v>
      </c>
      <c r="Y94" s="88">
        <f t="shared" si="16"/>
        <v>171454122.10859999</v>
      </c>
    </row>
    <row r="95" spans="1:25" ht="24.9" customHeight="1" x14ac:dyDescent="0.25">
      <c r="A95" s="146"/>
      <c r="B95" s="148"/>
      <c r="C95" s="83">
        <v>17</v>
      </c>
      <c r="D95" s="87" t="s">
        <v>153</v>
      </c>
      <c r="E95" s="87">
        <v>75458537.604300007</v>
      </c>
      <c r="F95" s="87">
        <v>0</v>
      </c>
      <c r="G95" s="87">
        <v>32572022.741599999</v>
      </c>
      <c r="H95" s="87">
        <v>2263756.1280999999</v>
      </c>
      <c r="I95" s="87">
        <v>0</v>
      </c>
      <c r="J95" s="87">
        <f t="shared" si="10"/>
        <v>2263756.1280999999</v>
      </c>
      <c r="K95" s="87">
        <v>66476084.094599999</v>
      </c>
      <c r="L95" s="88">
        <f t="shared" si="15"/>
        <v>176770400.5686</v>
      </c>
      <c r="M95" s="82"/>
      <c r="N95" s="148"/>
      <c r="O95" s="95">
        <v>12</v>
      </c>
      <c r="P95" s="146"/>
      <c r="Q95" s="96" t="s">
        <v>532</v>
      </c>
      <c r="R95" s="87">
        <v>107675650.17559999</v>
      </c>
      <c r="S95" s="97">
        <f t="shared" si="21"/>
        <v>-8911571.3699999992</v>
      </c>
      <c r="T95" s="87">
        <v>36953067.068099998</v>
      </c>
      <c r="U95" s="87">
        <v>3230269.5052999998</v>
      </c>
      <c r="V95" s="87">
        <f t="shared" si="13"/>
        <v>1615134.7526499999</v>
      </c>
      <c r="W95" s="87">
        <f t="shared" si="20"/>
        <v>1615134.7526499999</v>
      </c>
      <c r="X95" s="87">
        <v>75417336.327600002</v>
      </c>
      <c r="Y95" s="88">
        <f t="shared" si="16"/>
        <v>212749616.95394999</v>
      </c>
    </row>
    <row r="96" spans="1:25" ht="24.9" customHeight="1" x14ac:dyDescent="0.25">
      <c r="A96" s="146"/>
      <c r="B96" s="148"/>
      <c r="C96" s="83">
        <v>18</v>
      </c>
      <c r="D96" s="87" t="s">
        <v>154</v>
      </c>
      <c r="E96" s="87">
        <v>78188788.187599987</v>
      </c>
      <c r="F96" s="87">
        <v>0</v>
      </c>
      <c r="G96" s="87">
        <v>33427163.4573</v>
      </c>
      <c r="H96" s="87">
        <v>2345663.6455999999</v>
      </c>
      <c r="I96" s="87">
        <v>0</v>
      </c>
      <c r="J96" s="87">
        <f t="shared" si="10"/>
        <v>2345663.6455999999</v>
      </c>
      <c r="K96" s="87">
        <v>68221336.656299993</v>
      </c>
      <c r="L96" s="88">
        <f t="shared" si="15"/>
        <v>182182951.94679999</v>
      </c>
      <c r="M96" s="82"/>
      <c r="N96" s="148"/>
      <c r="O96" s="95">
        <v>13</v>
      </c>
      <c r="P96" s="146"/>
      <c r="Q96" s="96" t="s">
        <v>533</v>
      </c>
      <c r="R96" s="87">
        <v>71072355.362900004</v>
      </c>
      <c r="S96" s="97">
        <f t="shared" si="21"/>
        <v>-8911571.3699999992</v>
      </c>
      <c r="T96" s="87">
        <v>25919125.123300001</v>
      </c>
      <c r="U96" s="87">
        <v>2132170.6609</v>
      </c>
      <c r="V96" s="87">
        <f t="shared" si="13"/>
        <v>1066085.33045</v>
      </c>
      <c r="W96" s="87">
        <f t="shared" si="20"/>
        <v>1066085.33045</v>
      </c>
      <c r="X96" s="87">
        <v>52898217.437299997</v>
      </c>
      <c r="Y96" s="88">
        <f t="shared" si="16"/>
        <v>142044211.88395</v>
      </c>
    </row>
    <row r="97" spans="1:25" ht="24.9" customHeight="1" x14ac:dyDescent="0.25">
      <c r="A97" s="146"/>
      <c r="B97" s="148"/>
      <c r="C97" s="83">
        <v>19</v>
      </c>
      <c r="D97" s="87" t="s">
        <v>155</v>
      </c>
      <c r="E97" s="87">
        <v>84437252.359799996</v>
      </c>
      <c r="F97" s="87">
        <v>0</v>
      </c>
      <c r="G97" s="87">
        <v>36035123.747500002</v>
      </c>
      <c r="H97" s="87">
        <v>2533117.5707999999</v>
      </c>
      <c r="I97" s="87">
        <v>0</v>
      </c>
      <c r="J97" s="87">
        <f t="shared" si="10"/>
        <v>2533117.5707999999</v>
      </c>
      <c r="K97" s="87">
        <v>73543910.232600003</v>
      </c>
      <c r="L97" s="88">
        <f t="shared" si="15"/>
        <v>196549403.91070002</v>
      </c>
      <c r="M97" s="82"/>
      <c r="N97" s="148"/>
      <c r="O97" s="95">
        <v>14</v>
      </c>
      <c r="P97" s="146"/>
      <c r="Q97" s="96" t="s">
        <v>534</v>
      </c>
      <c r="R97" s="87">
        <v>103328533.13</v>
      </c>
      <c r="S97" s="97">
        <f t="shared" si="21"/>
        <v>-8911571.3699999992</v>
      </c>
      <c r="T97" s="87">
        <v>36727461.684699997</v>
      </c>
      <c r="U97" s="87">
        <v>3099855.9939000001</v>
      </c>
      <c r="V97" s="87">
        <f t="shared" si="13"/>
        <v>1549927.9969500001</v>
      </c>
      <c r="W97" s="87">
        <f t="shared" si="20"/>
        <v>1549927.9969500001</v>
      </c>
      <c r="X97" s="87">
        <v>74956899.388999999</v>
      </c>
      <c r="Y97" s="88">
        <f t="shared" si="16"/>
        <v>207651250.83064997</v>
      </c>
    </row>
    <row r="98" spans="1:25" ht="24.9" customHeight="1" x14ac:dyDescent="0.25">
      <c r="A98" s="146"/>
      <c r="B98" s="148"/>
      <c r="C98" s="83">
        <v>20</v>
      </c>
      <c r="D98" s="87" t="s">
        <v>156</v>
      </c>
      <c r="E98" s="87">
        <v>85448364.410999998</v>
      </c>
      <c r="F98" s="87">
        <v>0</v>
      </c>
      <c r="G98" s="87">
        <v>37114483.526299998</v>
      </c>
      <c r="H98" s="87">
        <v>2563450.9323</v>
      </c>
      <c r="I98" s="87">
        <v>0</v>
      </c>
      <c r="J98" s="87">
        <f t="shared" si="10"/>
        <v>2563450.9323</v>
      </c>
      <c r="K98" s="87">
        <v>75746770.398599997</v>
      </c>
      <c r="L98" s="88">
        <f t="shared" si="15"/>
        <v>200873069.26819998</v>
      </c>
      <c r="M98" s="82"/>
      <c r="N98" s="148"/>
      <c r="O98" s="95">
        <v>15</v>
      </c>
      <c r="P98" s="146"/>
      <c r="Q98" s="96" t="s">
        <v>535</v>
      </c>
      <c r="R98" s="87">
        <v>68998699.545100003</v>
      </c>
      <c r="S98" s="97">
        <f t="shared" si="21"/>
        <v>-8911571.3699999992</v>
      </c>
      <c r="T98" s="87">
        <v>25596988.0704</v>
      </c>
      <c r="U98" s="87">
        <v>2069960.9864000001</v>
      </c>
      <c r="V98" s="87">
        <f t="shared" si="13"/>
        <v>1034980.4932</v>
      </c>
      <c r="W98" s="87">
        <f t="shared" si="20"/>
        <v>1034980.4932</v>
      </c>
      <c r="X98" s="87">
        <v>52240769.479900002</v>
      </c>
      <c r="Y98" s="88">
        <f t="shared" si="16"/>
        <v>138959866.2186</v>
      </c>
    </row>
    <row r="99" spans="1:25" ht="24.9" customHeight="1" x14ac:dyDescent="0.25">
      <c r="A99" s="146"/>
      <c r="B99" s="149"/>
      <c r="C99" s="83">
        <v>21</v>
      </c>
      <c r="D99" s="87" t="s">
        <v>157</v>
      </c>
      <c r="E99" s="87">
        <v>82043012.9683</v>
      </c>
      <c r="F99" s="87">
        <v>0</v>
      </c>
      <c r="G99" s="87">
        <v>35715832.299400002</v>
      </c>
      <c r="H99" s="87">
        <v>2461290.389</v>
      </c>
      <c r="I99" s="87">
        <v>0</v>
      </c>
      <c r="J99" s="87">
        <f t="shared" si="10"/>
        <v>2461290.389</v>
      </c>
      <c r="K99" s="87">
        <v>72892269.856299996</v>
      </c>
      <c r="L99" s="88">
        <f t="shared" si="15"/>
        <v>193112405.51300001</v>
      </c>
      <c r="M99" s="82"/>
      <c r="N99" s="148"/>
      <c r="O99" s="95">
        <v>16</v>
      </c>
      <c r="P99" s="146"/>
      <c r="Q99" s="96" t="s">
        <v>536</v>
      </c>
      <c r="R99" s="87">
        <v>100032389.37620001</v>
      </c>
      <c r="S99" s="97">
        <f t="shared" si="21"/>
        <v>-8911571.3699999992</v>
      </c>
      <c r="T99" s="87">
        <v>37298771.5656</v>
      </c>
      <c r="U99" s="87">
        <v>3000971.6812999998</v>
      </c>
      <c r="V99" s="87">
        <f t="shared" si="13"/>
        <v>1500485.8406499999</v>
      </c>
      <c r="W99" s="87">
        <f t="shared" si="20"/>
        <v>1500485.8406499999</v>
      </c>
      <c r="X99" s="87">
        <v>76122882.969099998</v>
      </c>
      <c r="Y99" s="88">
        <f t="shared" si="16"/>
        <v>206042958.38155001</v>
      </c>
    </row>
    <row r="100" spans="1:25" ht="24.9" customHeight="1" x14ac:dyDescent="0.25">
      <c r="A100" s="83"/>
      <c r="B100" s="153" t="s">
        <v>902</v>
      </c>
      <c r="C100" s="154"/>
      <c r="D100" s="90"/>
      <c r="E100" s="90">
        <f>SUM(E79:E99)</f>
        <v>1850727073.2640998</v>
      </c>
      <c r="F100" s="90">
        <f t="shared" ref="F100:K100" si="22">SUM(F79:F99)</f>
        <v>0</v>
      </c>
      <c r="G100" s="90">
        <f t="shared" ref="G100" si="23">SUM(G79:G99)</f>
        <v>797708981.00779998</v>
      </c>
      <c r="H100" s="90">
        <f t="shared" si="22"/>
        <v>55521812.197699994</v>
      </c>
      <c r="I100" s="90">
        <f t="shared" si="22"/>
        <v>0</v>
      </c>
      <c r="J100" s="90">
        <f t="shared" si="10"/>
        <v>55521812.197699994</v>
      </c>
      <c r="K100" s="90">
        <f t="shared" si="22"/>
        <v>1628040411.4057999</v>
      </c>
      <c r="L100" s="91">
        <f t="shared" si="15"/>
        <v>4331998277.8753996</v>
      </c>
      <c r="M100" s="82"/>
      <c r="N100" s="148"/>
      <c r="O100" s="95">
        <v>17</v>
      </c>
      <c r="P100" s="146"/>
      <c r="Q100" s="96" t="s">
        <v>537</v>
      </c>
      <c r="R100" s="87">
        <v>125106709.61400001</v>
      </c>
      <c r="S100" s="97">
        <f t="shared" si="21"/>
        <v>-8911571.3699999992</v>
      </c>
      <c r="T100" s="87">
        <v>46073522.215099998</v>
      </c>
      <c r="U100" s="87">
        <v>3753201.2884</v>
      </c>
      <c r="V100" s="87">
        <f t="shared" si="13"/>
        <v>1876600.6442</v>
      </c>
      <c r="W100" s="87">
        <f t="shared" si="20"/>
        <v>1876600.6442</v>
      </c>
      <c r="X100" s="87">
        <v>94031229.242599994</v>
      </c>
      <c r="Y100" s="88">
        <f t="shared" si="16"/>
        <v>258176490.3459</v>
      </c>
    </row>
    <row r="101" spans="1:25" ht="24.9" customHeight="1" x14ac:dyDescent="0.25">
      <c r="A101" s="146">
        <v>5</v>
      </c>
      <c r="B101" s="147" t="s">
        <v>903</v>
      </c>
      <c r="C101" s="83">
        <v>1</v>
      </c>
      <c r="D101" s="87" t="s">
        <v>158</v>
      </c>
      <c r="E101" s="87">
        <v>138333389.53650001</v>
      </c>
      <c r="F101" s="87">
        <v>0</v>
      </c>
      <c r="G101" s="87">
        <v>46664091.404399998</v>
      </c>
      <c r="H101" s="87">
        <v>4150001.6861</v>
      </c>
      <c r="I101" s="87">
        <v>0</v>
      </c>
      <c r="J101" s="87">
        <f t="shared" si="10"/>
        <v>4150001.6861</v>
      </c>
      <c r="K101" s="87">
        <v>95236519.052300006</v>
      </c>
      <c r="L101" s="88">
        <f t="shared" si="15"/>
        <v>284384001.67930001</v>
      </c>
      <c r="M101" s="82"/>
      <c r="N101" s="148"/>
      <c r="O101" s="95">
        <v>18</v>
      </c>
      <c r="P101" s="146"/>
      <c r="Q101" s="96" t="s">
        <v>538</v>
      </c>
      <c r="R101" s="87">
        <v>94502669.466099992</v>
      </c>
      <c r="S101" s="97">
        <f t="shared" si="21"/>
        <v>-8911571.3699999992</v>
      </c>
      <c r="T101" s="87">
        <v>34391366.0964</v>
      </c>
      <c r="U101" s="87">
        <v>2835080.0839999998</v>
      </c>
      <c r="V101" s="87">
        <f t="shared" si="13"/>
        <v>1417540.0419999999</v>
      </c>
      <c r="W101" s="87">
        <f t="shared" si="20"/>
        <v>1417540.0419999999</v>
      </c>
      <c r="X101" s="87">
        <v>70189173.171499997</v>
      </c>
      <c r="Y101" s="88">
        <f t="shared" si="16"/>
        <v>191589177.40599999</v>
      </c>
    </row>
    <row r="102" spans="1:25" ht="24.9" customHeight="1" x14ac:dyDescent="0.25">
      <c r="A102" s="146"/>
      <c r="B102" s="148"/>
      <c r="C102" s="83">
        <v>2</v>
      </c>
      <c r="D102" s="87" t="s">
        <v>35</v>
      </c>
      <c r="E102" s="87">
        <v>167052137.32820001</v>
      </c>
      <c r="F102" s="87">
        <v>0</v>
      </c>
      <c r="G102" s="87">
        <v>58658388.477200001</v>
      </c>
      <c r="H102" s="87">
        <v>5011564.1198000005</v>
      </c>
      <c r="I102" s="87">
        <v>0</v>
      </c>
      <c r="J102" s="87">
        <f t="shared" si="10"/>
        <v>5011564.1198000005</v>
      </c>
      <c r="K102" s="87">
        <v>119715622.0909</v>
      </c>
      <c r="L102" s="88">
        <f t="shared" si="15"/>
        <v>350437712.01610005</v>
      </c>
      <c r="M102" s="82"/>
      <c r="N102" s="148"/>
      <c r="O102" s="95">
        <v>19</v>
      </c>
      <c r="P102" s="146"/>
      <c r="Q102" s="96" t="s">
        <v>539</v>
      </c>
      <c r="R102" s="87">
        <v>89479469.279499993</v>
      </c>
      <c r="S102" s="97">
        <f t="shared" si="21"/>
        <v>-8911571.3699999992</v>
      </c>
      <c r="T102" s="87">
        <v>30615467.4584</v>
      </c>
      <c r="U102" s="87">
        <v>2684384.0784</v>
      </c>
      <c r="V102" s="87">
        <f t="shared" si="13"/>
        <v>1342192.0392</v>
      </c>
      <c r="W102" s="87">
        <f t="shared" si="20"/>
        <v>1342192.0392</v>
      </c>
      <c r="X102" s="87">
        <v>62482959.854999997</v>
      </c>
      <c r="Y102" s="88">
        <f t="shared" si="16"/>
        <v>175008517.26209998</v>
      </c>
    </row>
    <row r="103" spans="1:25" ht="24.9" customHeight="1" x14ac:dyDescent="0.25">
      <c r="A103" s="146"/>
      <c r="B103" s="148"/>
      <c r="C103" s="83">
        <v>3</v>
      </c>
      <c r="D103" s="87" t="s">
        <v>159</v>
      </c>
      <c r="E103" s="87">
        <v>73059661.989800006</v>
      </c>
      <c r="F103" s="87">
        <v>0</v>
      </c>
      <c r="G103" s="87">
        <v>28772606.783300001</v>
      </c>
      <c r="H103" s="87">
        <v>2191789.8596999999</v>
      </c>
      <c r="I103" s="87">
        <v>0</v>
      </c>
      <c r="J103" s="87">
        <f t="shared" si="10"/>
        <v>2191789.8596999999</v>
      </c>
      <c r="K103" s="87">
        <v>58721874.392800003</v>
      </c>
      <c r="L103" s="88">
        <f t="shared" si="15"/>
        <v>162745933.02560002</v>
      </c>
      <c r="M103" s="82"/>
      <c r="N103" s="148"/>
      <c r="O103" s="95">
        <v>20</v>
      </c>
      <c r="P103" s="146"/>
      <c r="Q103" s="96" t="s">
        <v>540</v>
      </c>
      <c r="R103" s="87">
        <v>95943624.298199996</v>
      </c>
      <c r="S103" s="97">
        <f t="shared" si="21"/>
        <v>-8911571.3699999992</v>
      </c>
      <c r="T103" s="87">
        <v>33579347.237599999</v>
      </c>
      <c r="U103" s="87">
        <v>2878308.7289</v>
      </c>
      <c r="V103" s="87">
        <f t="shared" si="13"/>
        <v>1439154.36445</v>
      </c>
      <c r="W103" s="87">
        <f t="shared" si="20"/>
        <v>1439154.36445</v>
      </c>
      <c r="X103" s="87">
        <v>68531927.799600005</v>
      </c>
      <c r="Y103" s="88">
        <f t="shared" si="16"/>
        <v>190582482.32984999</v>
      </c>
    </row>
    <row r="104" spans="1:25" ht="24.9" customHeight="1" x14ac:dyDescent="0.25">
      <c r="A104" s="146"/>
      <c r="B104" s="148"/>
      <c r="C104" s="83">
        <v>4</v>
      </c>
      <c r="D104" s="87" t="s">
        <v>160</v>
      </c>
      <c r="E104" s="87">
        <v>86344583.516599998</v>
      </c>
      <c r="F104" s="87">
        <v>0</v>
      </c>
      <c r="G104" s="87">
        <v>33639831.333099999</v>
      </c>
      <c r="H104" s="87">
        <v>2590337.5055</v>
      </c>
      <c r="I104" s="87">
        <v>0</v>
      </c>
      <c r="J104" s="87">
        <f t="shared" si="10"/>
        <v>2590337.5055</v>
      </c>
      <c r="K104" s="87">
        <v>68655369.498199999</v>
      </c>
      <c r="L104" s="88">
        <f t="shared" si="15"/>
        <v>191230121.85339999</v>
      </c>
      <c r="M104" s="82"/>
      <c r="N104" s="149"/>
      <c r="O104" s="95">
        <v>21</v>
      </c>
      <c r="P104" s="146"/>
      <c r="Q104" s="96" t="s">
        <v>541</v>
      </c>
      <c r="R104" s="87">
        <v>93877522.812399998</v>
      </c>
      <c r="S104" s="97">
        <f t="shared" si="21"/>
        <v>-8911571.3699999992</v>
      </c>
      <c r="T104" s="87">
        <v>32931935.670200001</v>
      </c>
      <c r="U104" s="87">
        <v>2816325.6844000001</v>
      </c>
      <c r="V104" s="87">
        <f t="shared" si="13"/>
        <v>1408162.8422000001</v>
      </c>
      <c r="W104" s="87">
        <f t="shared" si="20"/>
        <v>1408162.8422000001</v>
      </c>
      <c r="X104" s="87">
        <v>67210628.654499993</v>
      </c>
      <c r="Y104" s="88">
        <f t="shared" si="16"/>
        <v>186516678.60929999</v>
      </c>
    </row>
    <row r="105" spans="1:25" ht="24.9" customHeight="1" x14ac:dyDescent="0.25">
      <c r="A105" s="146"/>
      <c r="B105" s="148"/>
      <c r="C105" s="83">
        <v>5</v>
      </c>
      <c r="D105" s="87" t="s">
        <v>161</v>
      </c>
      <c r="E105" s="87">
        <v>109531660.11320001</v>
      </c>
      <c r="F105" s="87">
        <v>0</v>
      </c>
      <c r="G105" s="87">
        <v>40985504.673900001</v>
      </c>
      <c r="H105" s="87">
        <v>3285949.8034000001</v>
      </c>
      <c r="I105" s="87">
        <v>0</v>
      </c>
      <c r="J105" s="87">
        <f t="shared" si="10"/>
        <v>3285949.8034000001</v>
      </c>
      <c r="K105" s="87">
        <v>83647118.785899997</v>
      </c>
      <c r="L105" s="88">
        <f t="shared" si="15"/>
        <v>237450233.37640002</v>
      </c>
      <c r="M105" s="82"/>
      <c r="N105" s="83"/>
      <c r="O105" s="154" t="s">
        <v>904</v>
      </c>
      <c r="P105" s="157"/>
      <c r="Q105" s="90"/>
      <c r="R105" s="90">
        <f t="shared" ref="R105:X105" si="24">SUM(R84:R104)</f>
        <v>1995463302.3523002</v>
      </c>
      <c r="S105" s="90">
        <f t="shared" si="24"/>
        <v>-187142998.77000004</v>
      </c>
      <c r="T105" s="90">
        <f t="shared" ref="T105" si="25">SUM(T84:T104)</f>
        <v>716038253.35570014</v>
      </c>
      <c r="U105" s="90">
        <f t="shared" si="24"/>
        <v>59863899.0704</v>
      </c>
      <c r="V105" s="90">
        <f t="shared" si="24"/>
        <v>29931949.5352</v>
      </c>
      <c r="W105" s="90">
        <f t="shared" si="24"/>
        <v>29931949.5352</v>
      </c>
      <c r="X105" s="90">
        <f t="shared" si="24"/>
        <v>1461359017.2981</v>
      </c>
      <c r="Y105" s="91">
        <f t="shared" si="16"/>
        <v>4015649523.7713003</v>
      </c>
    </row>
    <row r="106" spans="1:25" ht="24.9" customHeight="1" x14ac:dyDescent="0.25">
      <c r="A106" s="146"/>
      <c r="B106" s="148"/>
      <c r="C106" s="83">
        <v>6</v>
      </c>
      <c r="D106" s="87" t="s">
        <v>162</v>
      </c>
      <c r="E106" s="87">
        <v>72530196.295699999</v>
      </c>
      <c r="F106" s="87">
        <v>0</v>
      </c>
      <c r="G106" s="87">
        <v>29190545.863499999</v>
      </c>
      <c r="H106" s="87">
        <v>2175905.8889000001</v>
      </c>
      <c r="I106" s="87">
        <v>0</v>
      </c>
      <c r="J106" s="87">
        <f t="shared" si="10"/>
        <v>2175905.8889000001</v>
      </c>
      <c r="K106" s="87">
        <v>59574844.245499998</v>
      </c>
      <c r="L106" s="88">
        <f t="shared" si="15"/>
        <v>163471492.29359999</v>
      </c>
      <c r="M106" s="82"/>
      <c r="N106" s="147">
        <v>23</v>
      </c>
      <c r="O106" s="95">
        <v>1</v>
      </c>
      <c r="P106" s="146" t="s">
        <v>53</v>
      </c>
      <c r="Q106" s="96" t="s">
        <v>542</v>
      </c>
      <c r="R106" s="87">
        <v>81077557.772599995</v>
      </c>
      <c r="S106" s="87">
        <v>0</v>
      </c>
      <c r="T106" s="87">
        <v>35207100.416000001</v>
      </c>
      <c r="U106" s="87">
        <v>2432326.7332000001</v>
      </c>
      <c r="V106" s="87">
        <f t="shared" si="13"/>
        <v>1216163.3666000001</v>
      </c>
      <c r="W106" s="87">
        <f t="shared" ref="W106:W169" si="26">U106-V106</f>
        <v>1216163.3666000001</v>
      </c>
      <c r="X106" s="87">
        <v>71854001.409500003</v>
      </c>
      <c r="Y106" s="88">
        <f t="shared" si="16"/>
        <v>189354822.96470001</v>
      </c>
    </row>
    <row r="107" spans="1:25" ht="24.9" customHeight="1" x14ac:dyDescent="0.25">
      <c r="A107" s="146"/>
      <c r="B107" s="148"/>
      <c r="C107" s="83">
        <v>7</v>
      </c>
      <c r="D107" s="87" t="s">
        <v>163</v>
      </c>
      <c r="E107" s="87">
        <v>115712638.5117</v>
      </c>
      <c r="F107" s="87">
        <v>0</v>
      </c>
      <c r="G107" s="87">
        <v>43524003.022</v>
      </c>
      <c r="H107" s="87">
        <v>3471379.1554</v>
      </c>
      <c r="I107" s="87">
        <v>0</v>
      </c>
      <c r="J107" s="87">
        <f t="shared" si="10"/>
        <v>3471379.1554</v>
      </c>
      <c r="K107" s="87">
        <v>88827927.819600001</v>
      </c>
      <c r="L107" s="88">
        <f t="shared" si="15"/>
        <v>251535948.50870001</v>
      </c>
      <c r="M107" s="82"/>
      <c r="N107" s="148"/>
      <c r="O107" s="95">
        <v>2</v>
      </c>
      <c r="P107" s="146"/>
      <c r="Q107" s="96" t="s">
        <v>543</v>
      </c>
      <c r="R107" s="87">
        <v>133327343.57360001</v>
      </c>
      <c r="S107" s="87">
        <v>0</v>
      </c>
      <c r="T107" s="87">
        <v>41264882.223300003</v>
      </c>
      <c r="U107" s="87">
        <v>3999820.3072000002</v>
      </c>
      <c r="V107" s="87">
        <f t="shared" si="13"/>
        <v>1999910.1536000001</v>
      </c>
      <c r="W107" s="87">
        <f t="shared" si="26"/>
        <v>1999910.1536000001</v>
      </c>
      <c r="X107" s="87">
        <v>84217299.078799993</v>
      </c>
      <c r="Y107" s="88">
        <f t="shared" si="16"/>
        <v>260809435.0293</v>
      </c>
    </row>
    <row r="108" spans="1:25" ht="24.9" customHeight="1" x14ac:dyDescent="0.25">
      <c r="A108" s="146"/>
      <c r="B108" s="148"/>
      <c r="C108" s="83">
        <v>8</v>
      </c>
      <c r="D108" s="87" t="s">
        <v>164</v>
      </c>
      <c r="E108" s="87">
        <v>116808536.2325</v>
      </c>
      <c r="F108" s="87">
        <v>0</v>
      </c>
      <c r="G108" s="87">
        <v>40903128.064000003</v>
      </c>
      <c r="H108" s="87">
        <v>3504256.0869999998</v>
      </c>
      <c r="I108" s="87">
        <v>0</v>
      </c>
      <c r="J108" s="87">
        <f t="shared" si="10"/>
        <v>3504256.0869999998</v>
      </c>
      <c r="K108" s="87">
        <v>83478996.760100007</v>
      </c>
      <c r="L108" s="88">
        <f t="shared" si="15"/>
        <v>244694917.14360002</v>
      </c>
      <c r="M108" s="82"/>
      <c r="N108" s="148"/>
      <c r="O108" s="95">
        <v>3</v>
      </c>
      <c r="P108" s="146"/>
      <c r="Q108" s="96" t="s">
        <v>544</v>
      </c>
      <c r="R108" s="87">
        <v>102187039.77760001</v>
      </c>
      <c r="S108" s="87">
        <v>0</v>
      </c>
      <c r="T108" s="87">
        <v>40681898.066399999</v>
      </c>
      <c r="U108" s="87">
        <v>3065611.1932999999</v>
      </c>
      <c r="V108" s="87">
        <f t="shared" si="13"/>
        <v>1532805.59665</v>
      </c>
      <c r="W108" s="87">
        <f t="shared" si="26"/>
        <v>1532805.59665</v>
      </c>
      <c r="X108" s="87">
        <v>83027489.525199994</v>
      </c>
      <c r="Y108" s="88">
        <f t="shared" si="16"/>
        <v>227429232.96585</v>
      </c>
    </row>
    <row r="109" spans="1:25" ht="24.9" customHeight="1" x14ac:dyDescent="0.25">
      <c r="A109" s="146"/>
      <c r="B109" s="148"/>
      <c r="C109" s="83">
        <v>9</v>
      </c>
      <c r="D109" s="87" t="s">
        <v>165</v>
      </c>
      <c r="E109" s="87">
        <v>82161876.397500008</v>
      </c>
      <c r="F109" s="87">
        <v>0</v>
      </c>
      <c r="G109" s="87">
        <v>34081046.001000002</v>
      </c>
      <c r="H109" s="87">
        <v>2464856.2919000001</v>
      </c>
      <c r="I109" s="87">
        <v>0</v>
      </c>
      <c r="J109" s="87">
        <f t="shared" si="10"/>
        <v>2464856.2919000001</v>
      </c>
      <c r="K109" s="87">
        <v>69555842.385600001</v>
      </c>
      <c r="L109" s="88">
        <f t="shared" si="15"/>
        <v>188263621.07600001</v>
      </c>
      <c r="M109" s="82"/>
      <c r="N109" s="148"/>
      <c r="O109" s="95">
        <v>4</v>
      </c>
      <c r="P109" s="146"/>
      <c r="Q109" s="96" t="s">
        <v>43</v>
      </c>
      <c r="R109" s="87">
        <v>62229633.937600002</v>
      </c>
      <c r="S109" s="87">
        <v>0</v>
      </c>
      <c r="T109" s="87">
        <v>29983956.3772</v>
      </c>
      <c r="U109" s="87">
        <v>1866889.0181</v>
      </c>
      <c r="V109" s="87">
        <f t="shared" si="13"/>
        <v>933444.50904999999</v>
      </c>
      <c r="W109" s="87">
        <f t="shared" si="26"/>
        <v>933444.50904999999</v>
      </c>
      <c r="X109" s="87">
        <v>61194111.935800001</v>
      </c>
      <c r="Y109" s="88">
        <f t="shared" si="16"/>
        <v>154341146.75964999</v>
      </c>
    </row>
    <row r="110" spans="1:25" ht="24.9" customHeight="1" x14ac:dyDescent="0.25">
      <c r="A110" s="146"/>
      <c r="B110" s="148"/>
      <c r="C110" s="83">
        <v>10</v>
      </c>
      <c r="D110" s="87" t="s">
        <v>166</v>
      </c>
      <c r="E110" s="87">
        <v>94099327.174999997</v>
      </c>
      <c r="F110" s="87">
        <v>0</v>
      </c>
      <c r="G110" s="87">
        <v>39409404.452</v>
      </c>
      <c r="H110" s="87">
        <v>2822979.8152000001</v>
      </c>
      <c r="I110" s="87">
        <v>0</v>
      </c>
      <c r="J110" s="87">
        <f t="shared" si="10"/>
        <v>2822979.8152000001</v>
      </c>
      <c r="K110" s="87">
        <v>80430463.445800006</v>
      </c>
      <c r="L110" s="88">
        <f t="shared" si="15"/>
        <v>216762174.88800001</v>
      </c>
      <c r="M110" s="82"/>
      <c r="N110" s="148"/>
      <c r="O110" s="95">
        <v>5</v>
      </c>
      <c r="P110" s="146"/>
      <c r="Q110" s="96" t="s">
        <v>545</v>
      </c>
      <c r="R110" s="87">
        <v>107974909.0501</v>
      </c>
      <c r="S110" s="87">
        <v>0</v>
      </c>
      <c r="T110" s="87">
        <v>41015563.466799997</v>
      </c>
      <c r="U110" s="87">
        <v>3239247.2714999998</v>
      </c>
      <c r="V110" s="87">
        <f t="shared" si="13"/>
        <v>1619623.6357499999</v>
      </c>
      <c r="W110" s="87">
        <f t="shared" si="26"/>
        <v>1619623.6357499999</v>
      </c>
      <c r="X110" s="87">
        <v>83708465.631400004</v>
      </c>
      <c r="Y110" s="88">
        <f t="shared" si="16"/>
        <v>234318561.78404999</v>
      </c>
    </row>
    <row r="111" spans="1:25" ht="24.9" customHeight="1" x14ac:dyDescent="0.25">
      <c r="A111" s="146"/>
      <c r="B111" s="148"/>
      <c r="C111" s="83">
        <v>11</v>
      </c>
      <c r="D111" s="87" t="s">
        <v>167</v>
      </c>
      <c r="E111" s="87">
        <v>72811084.023900002</v>
      </c>
      <c r="F111" s="87">
        <v>0</v>
      </c>
      <c r="G111" s="87">
        <v>31229166.306899998</v>
      </c>
      <c r="H111" s="87">
        <v>2184332.5207000002</v>
      </c>
      <c r="I111" s="87">
        <v>0</v>
      </c>
      <c r="J111" s="87">
        <f t="shared" si="10"/>
        <v>2184332.5207000002</v>
      </c>
      <c r="K111" s="87">
        <v>63735454.874700002</v>
      </c>
      <c r="L111" s="88">
        <f t="shared" si="15"/>
        <v>169960037.72620001</v>
      </c>
      <c r="M111" s="82"/>
      <c r="N111" s="148"/>
      <c r="O111" s="95">
        <v>6</v>
      </c>
      <c r="P111" s="146"/>
      <c r="Q111" s="96" t="s">
        <v>546</v>
      </c>
      <c r="R111" s="87">
        <v>92803061.085099995</v>
      </c>
      <c r="S111" s="87">
        <v>0</v>
      </c>
      <c r="T111" s="87">
        <v>40889189.429300003</v>
      </c>
      <c r="U111" s="87">
        <v>2784091.8325999998</v>
      </c>
      <c r="V111" s="87">
        <f t="shared" si="13"/>
        <v>1392045.9162999999</v>
      </c>
      <c r="W111" s="87">
        <f t="shared" si="26"/>
        <v>1392045.9162999999</v>
      </c>
      <c r="X111" s="87">
        <v>83450549.467899993</v>
      </c>
      <c r="Y111" s="88">
        <f t="shared" si="16"/>
        <v>218534845.89859998</v>
      </c>
    </row>
    <row r="112" spans="1:25" ht="24.9" customHeight="1" x14ac:dyDescent="0.25">
      <c r="A112" s="146"/>
      <c r="B112" s="148"/>
      <c r="C112" s="83">
        <v>12</v>
      </c>
      <c r="D112" s="87" t="s">
        <v>168</v>
      </c>
      <c r="E112" s="87">
        <v>112755550.8492</v>
      </c>
      <c r="F112" s="87">
        <v>0</v>
      </c>
      <c r="G112" s="87">
        <v>44223146.2249</v>
      </c>
      <c r="H112" s="87">
        <v>3382666.5255</v>
      </c>
      <c r="I112" s="87">
        <v>0</v>
      </c>
      <c r="J112" s="87">
        <f t="shared" ref="J112:J129" si="27">H112-I112</f>
        <v>3382666.5255</v>
      </c>
      <c r="K112" s="87">
        <v>90254805.809900001</v>
      </c>
      <c r="L112" s="88">
        <f t="shared" si="15"/>
        <v>250616169.4095</v>
      </c>
      <c r="M112" s="82"/>
      <c r="N112" s="148"/>
      <c r="O112" s="95">
        <v>7</v>
      </c>
      <c r="P112" s="146"/>
      <c r="Q112" s="96" t="s">
        <v>547</v>
      </c>
      <c r="R112" s="87">
        <v>93803219.973000005</v>
      </c>
      <c r="S112" s="87">
        <v>0</v>
      </c>
      <c r="T112" s="87">
        <v>41208845.698600002</v>
      </c>
      <c r="U112" s="87">
        <v>2814096.5992000001</v>
      </c>
      <c r="V112" s="87">
        <f t="shared" si="13"/>
        <v>1407048.2996</v>
      </c>
      <c r="W112" s="87">
        <f t="shared" si="26"/>
        <v>1407048.2996</v>
      </c>
      <c r="X112" s="87">
        <v>84102934.4058</v>
      </c>
      <c r="Y112" s="88">
        <f t="shared" si="16"/>
        <v>220522048.37700003</v>
      </c>
    </row>
    <row r="113" spans="1:25" ht="24.9" customHeight="1" x14ac:dyDescent="0.25">
      <c r="A113" s="146"/>
      <c r="B113" s="148"/>
      <c r="C113" s="83">
        <v>13</v>
      </c>
      <c r="D113" s="87" t="s">
        <v>169</v>
      </c>
      <c r="E113" s="87">
        <v>92736059.476099998</v>
      </c>
      <c r="F113" s="87">
        <v>0</v>
      </c>
      <c r="G113" s="87">
        <v>33398757.534000002</v>
      </c>
      <c r="H113" s="87">
        <v>2782081.7842999999</v>
      </c>
      <c r="I113" s="87">
        <v>0</v>
      </c>
      <c r="J113" s="87">
        <f t="shared" si="27"/>
        <v>2782081.7842999999</v>
      </c>
      <c r="K113" s="87">
        <v>68163363.144600004</v>
      </c>
      <c r="L113" s="88">
        <f t="shared" si="15"/>
        <v>197080261.93900001</v>
      </c>
      <c r="M113" s="82"/>
      <c r="N113" s="148"/>
      <c r="O113" s="95">
        <v>8</v>
      </c>
      <c r="P113" s="146"/>
      <c r="Q113" s="96" t="s">
        <v>548</v>
      </c>
      <c r="R113" s="87">
        <v>110614576.46260001</v>
      </c>
      <c r="S113" s="87">
        <v>0</v>
      </c>
      <c r="T113" s="87">
        <v>52589440.675800003</v>
      </c>
      <c r="U113" s="87">
        <v>3318437.2938999999</v>
      </c>
      <c r="V113" s="87">
        <f t="shared" si="13"/>
        <v>1659218.64695</v>
      </c>
      <c r="W113" s="87">
        <f t="shared" si="26"/>
        <v>1659218.64695</v>
      </c>
      <c r="X113" s="87">
        <v>107329535.79799999</v>
      </c>
      <c r="Y113" s="88">
        <f t="shared" si="16"/>
        <v>272192771.58335</v>
      </c>
    </row>
    <row r="114" spans="1:25" ht="24.9" customHeight="1" x14ac:dyDescent="0.25">
      <c r="A114" s="146"/>
      <c r="B114" s="148"/>
      <c r="C114" s="83">
        <v>14</v>
      </c>
      <c r="D114" s="87" t="s">
        <v>170</v>
      </c>
      <c r="E114" s="87">
        <v>108286557.9601</v>
      </c>
      <c r="F114" s="87">
        <v>0</v>
      </c>
      <c r="G114" s="87">
        <v>41853049.307800002</v>
      </c>
      <c r="H114" s="87">
        <v>3248596.7387999999</v>
      </c>
      <c r="I114" s="87">
        <v>0</v>
      </c>
      <c r="J114" s="87">
        <f t="shared" si="27"/>
        <v>3248596.7387999999</v>
      </c>
      <c r="K114" s="87">
        <v>85417686.444499999</v>
      </c>
      <c r="L114" s="88">
        <f t="shared" si="15"/>
        <v>238805890.45119998</v>
      </c>
      <c r="M114" s="82"/>
      <c r="N114" s="148"/>
      <c r="O114" s="95">
        <v>9</v>
      </c>
      <c r="P114" s="146"/>
      <c r="Q114" s="96" t="s">
        <v>549</v>
      </c>
      <c r="R114" s="87">
        <v>79967086.770099998</v>
      </c>
      <c r="S114" s="87">
        <v>0</v>
      </c>
      <c r="T114" s="87">
        <v>36825082.102899998</v>
      </c>
      <c r="U114" s="87">
        <v>2399012.6030999999</v>
      </c>
      <c r="V114" s="87">
        <f t="shared" si="13"/>
        <v>1199506.30155</v>
      </c>
      <c r="W114" s="87">
        <f t="shared" si="26"/>
        <v>1199506.30155</v>
      </c>
      <c r="X114" s="87">
        <v>75156132.4296</v>
      </c>
      <c r="Y114" s="88">
        <f t="shared" si="16"/>
        <v>193147807.60415</v>
      </c>
    </row>
    <row r="115" spans="1:25" ht="24.9" customHeight="1" x14ac:dyDescent="0.25">
      <c r="A115" s="146"/>
      <c r="B115" s="148"/>
      <c r="C115" s="83">
        <v>15</v>
      </c>
      <c r="D115" s="87" t="s">
        <v>171</v>
      </c>
      <c r="E115" s="87">
        <v>138766828.935</v>
      </c>
      <c r="F115" s="87">
        <v>0</v>
      </c>
      <c r="G115" s="87">
        <v>50879088.747900002</v>
      </c>
      <c r="H115" s="87">
        <v>4163004.8679999998</v>
      </c>
      <c r="I115" s="87">
        <v>0</v>
      </c>
      <c r="J115" s="87">
        <f t="shared" si="27"/>
        <v>4163004.8679999998</v>
      </c>
      <c r="K115" s="87">
        <v>103838886.7985</v>
      </c>
      <c r="L115" s="88">
        <f t="shared" si="15"/>
        <v>297647809.34940004</v>
      </c>
      <c r="M115" s="82"/>
      <c r="N115" s="148"/>
      <c r="O115" s="95">
        <v>10</v>
      </c>
      <c r="P115" s="146"/>
      <c r="Q115" s="96" t="s">
        <v>550</v>
      </c>
      <c r="R115" s="87">
        <v>106342397.7817</v>
      </c>
      <c r="S115" s="87">
        <v>0</v>
      </c>
      <c r="T115" s="87">
        <v>35041398.661300004</v>
      </c>
      <c r="U115" s="87">
        <v>3190271.9334</v>
      </c>
      <c r="V115" s="87">
        <f t="shared" si="13"/>
        <v>1595135.9667</v>
      </c>
      <c r="W115" s="87">
        <f t="shared" si="26"/>
        <v>1595135.9667</v>
      </c>
      <c r="X115" s="87">
        <v>71515821.497500002</v>
      </c>
      <c r="Y115" s="88">
        <f t="shared" si="16"/>
        <v>214494753.90720001</v>
      </c>
    </row>
    <row r="116" spans="1:25" ht="24.9" customHeight="1" x14ac:dyDescent="0.25">
      <c r="A116" s="146"/>
      <c r="B116" s="148"/>
      <c r="C116" s="83">
        <v>16</v>
      </c>
      <c r="D116" s="87" t="s">
        <v>172</v>
      </c>
      <c r="E116" s="87">
        <v>104030735.92189999</v>
      </c>
      <c r="F116" s="87">
        <v>0</v>
      </c>
      <c r="G116" s="87">
        <v>39702574.707599998</v>
      </c>
      <c r="H116" s="87">
        <v>3120922.0776999998</v>
      </c>
      <c r="I116" s="87">
        <v>0</v>
      </c>
      <c r="J116" s="87">
        <f t="shared" si="27"/>
        <v>3120922.0776999998</v>
      </c>
      <c r="K116" s="87">
        <v>81028793.206300005</v>
      </c>
      <c r="L116" s="88">
        <f t="shared" si="15"/>
        <v>227883025.91349995</v>
      </c>
      <c r="M116" s="82"/>
      <c r="N116" s="148"/>
      <c r="O116" s="95">
        <v>11</v>
      </c>
      <c r="P116" s="146"/>
      <c r="Q116" s="96" t="s">
        <v>551</v>
      </c>
      <c r="R116" s="87">
        <v>84300740.284700006</v>
      </c>
      <c r="S116" s="87">
        <v>0</v>
      </c>
      <c r="T116" s="87">
        <v>33919792.596299998</v>
      </c>
      <c r="U116" s="87">
        <v>2529022.2085000002</v>
      </c>
      <c r="V116" s="87">
        <f t="shared" si="13"/>
        <v>1264511.1042500001</v>
      </c>
      <c r="W116" s="87">
        <f t="shared" si="26"/>
        <v>1264511.1042500001</v>
      </c>
      <c r="X116" s="87">
        <v>69226741.0898</v>
      </c>
      <c r="Y116" s="88">
        <f t="shared" si="16"/>
        <v>188711785.07505</v>
      </c>
    </row>
    <row r="117" spans="1:25" ht="24.9" customHeight="1" x14ac:dyDescent="0.25">
      <c r="A117" s="146"/>
      <c r="B117" s="148"/>
      <c r="C117" s="83">
        <v>17</v>
      </c>
      <c r="D117" s="87" t="s">
        <v>173</v>
      </c>
      <c r="E117" s="87">
        <v>102322205.51020001</v>
      </c>
      <c r="F117" s="87">
        <v>0</v>
      </c>
      <c r="G117" s="87">
        <v>38679178.489299998</v>
      </c>
      <c r="H117" s="87">
        <v>3069666.1653</v>
      </c>
      <c r="I117" s="87">
        <v>0</v>
      </c>
      <c r="J117" s="87">
        <f t="shared" si="27"/>
        <v>3069666.1653</v>
      </c>
      <c r="K117" s="87">
        <v>78940148.800999999</v>
      </c>
      <c r="L117" s="88">
        <f t="shared" si="15"/>
        <v>223011198.96580002</v>
      </c>
      <c r="M117" s="82"/>
      <c r="N117" s="148"/>
      <c r="O117" s="95">
        <v>12</v>
      </c>
      <c r="P117" s="146"/>
      <c r="Q117" s="96" t="s">
        <v>552</v>
      </c>
      <c r="R117" s="87">
        <v>74878684.870299995</v>
      </c>
      <c r="S117" s="87">
        <v>0</v>
      </c>
      <c r="T117" s="87">
        <v>32524862.544799998</v>
      </c>
      <c r="U117" s="87">
        <v>2246360.5460999999</v>
      </c>
      <c r="V117" s="87">
        <f t="shared" si="13"/>
        <v>1123180.27305</v>
      </c>
      <c r="W117" s="87">
        <f t="shared" si="26"/>
        <v>1123180.27305</v>
      </c>
      <c r="X117" s="87">
        <v>66379835.076499999</v>
      </c>
      <c r="Y117" s="88">
        <f t="shared" si="16"/>
        <v>174906562.76464999</v>
      </c>
    </row>
    <row r="118" spans="1:25" ht="24.9" customHeight="1" x14ac:dyDescent="0.25">
      <c r="A118" s="146"/>
      <c r="B118" s="148"/>
      <c r="C118" s="83">
        <v>18</v>
      </c>
      <c r="D118" s="87" t="s">
        <v>174</v>
      </c>
      <c r="E118" s="87">
        <v>143896712.00209999</v>
      </c>
      <c r="F118" s="87">
        <v>0</v>
      </c>
      <c r="G118" s="87">
        <v>48194880.842600003</v>
      </c>
      <c r="H118" s="87">
        <v>4316901.3601000002</v>
      </c>
      <c r="I118" s="87">
        <v>0</v>
      </c>
      <c r="J118" s="87">
        <f t="shared" si="27"/>
        <v>4316901.3601000002</v>
      </c>
      <c r="K118" s="87">
        <v>98360699.832599998</v>
      </c>
      <c r="L118" s="88">
        <f t="shared" si="15"/>
        <v>294769194.03740001</v>
      </c>
      <c r="M118" s="82"/>
      <c r="N118" s="148"/>
      <c r="O118" s="95">
        <v>13</v>
      </c>
      <c r="P118" s="146"/>
      <c r="Q118" s="96" t="s">
        <v>553</v>
      </c>
      <c r="R118" s="87">
        <v>62652256.110499993</v>
      </c>
      <c r="S118" s="87">
        <v>0</v>
      </c>
      <c r="T118" s="87">
        <v>30185994.316</v>
      </c>
      <c r="U118" s="87">
        <v>1879567.6832999999</v>
      </c>
      <c r="V118" s="87">
        <f t="shared" si="13"/>
        <v>939783.84164999996</v>
      </c>
      <c r="W118" s="87">
        <f t="shared" si="26"/>
        <v>939783.84164999996</v>
      </c>
      <c r="X118" s="87">
        <v>61606450.190300003</v>
      </c>
      <c r="Y118" s="88">
        <f t="shared" si="16"/>
        <v>155384484.45844999</v>
      </c>
    </row>
    <row r="119" spans="1:25" ht="24.9" customHeight="1" x14ac:dyDescent="0.25">
      <c r="A119" s="146"/>
      <c r="B119" s="148"/>
      <c r="C119" s="83">
        <v>19</v>
      </c>
      <c r="D119" s="87" t="s">
        <v>175</v>
      </c>
      <c r="E119" s="87">
        <v>80086864.663000003</v>
      </c>
      <c r="F119" s="87">
        <v>0</v>
      </c>
      <c r="G119" s="87">
        <v>30998380.463599999</v>
      </c>
      <c r="H119" s="87">
        <v>2402605.9399000001</v>
      </c>
      <c r="I119" s="87">
        <v>0</v>
      </c>
      <c r="J119" s="87">
        <f t="shared" si="27"/>
        <v>2402605.9399000001</v>
      </c>
      <c r="K119" s="87">
        <v>63264445.160300002</v>
      </c>
      <c r="L119" s="88">
        <f t="shared" si="15"/>
        <v>176752296.22679999</v>
      </c>
      <c r="M119" s="82"/>
      <c r="N119" s="148"/>
      <c r="O119" s="95">
        <v>14</v>
      </c>
      <c r="P119" s="146"/>
      <c r="Q119" s="96" t="s">
        <v>554</v>
      </c>
      <c r="R119" s="87">
        <v>62386580.396700002</v>
      </c>
      <c r="S119" s="87">
        <v>0</v>
      </c>
      <c r="T119" s="87">
        <v>30340605.508499999</v>
      </c>
      <c r="U119" s="87">
        <v>1871597.4118999999</v>
      </c>
      <c r="V119" s="87">
        <f t="shared" si="13"/>
        <v>935798.70594999997</v>
      </c>
      <c r="W119" s="87">
        <f t="shared" si="26"/>
        <v>935798.70594999997</v>
      </c>
      <c r="X119" s="87">
        <v>61921995.4274</v>
      </c>
      <c r="Y119" s="88">
        <f t="shared" si="16"/>
        <v>155584980.03855002</v>
      </c>
    </row>
    <row r="120" spans="1:25" ht="24.9" customHeight="1" x14ac:dyDescent="0.25">
      <c r="A120" s="146"/>
      <c r="B120" s="149"/>
      <c r="C120" s="83">
        <v>20</v>
      </c>
      <c r="D120" s="87" t="s">
        <v>176</v>
      </c>
      <c r="E120" s="87">
        <v>89614857.526300013</v>
      </c>
      <c r="F120" s="87">
        <v>0</v>
      </c>
      <c r="G120" s="87">
        <v>36597436.189000003</v>
      </c>
      <c r="H120" s="87">
        <v>2688445.7258000001</v>
      </c>
      <c r="I120" s="87">
        <v>0</v>
      </c>
      <c r="J120" s="87">
        <f t="shared" si="27"/>
        <v>2688445.7258000001</v>
      </c>
      <c r="K120" s="87">
        <v>74691530.981999993</v>
      </c>
      <c r="L120" s="88">
        <f t="shared" si="15"/>
        <v>203592270.42310002</v>
      </c>
      <c r="M120" s="82"/>
      <c r="N120" s="148"/>
      <c r="O120" s="95">
        <v>15</v>
      </c>
      <c r="P120" s="146"/>
      <c r="Q120" s="96" t="s">
        <v>555</v>
      </c>
      <c r="R120" s="87">
        <v>71235096.396799996</v>
      </c>
      <c r="S120" s="87">
        <v>0</v>
      </c>
      <c r="T120" s="87">
        <v>32858965.730599999</v>
      </c>
      <c r="U120" s="87">
        <v>2137052.8919000002</v>
      </c>
      <c r="V120" s="87">
        <f t="shared" si="13"/>
        <v>1068526.4459500001</v>
      </c>
      <c r="W120" s="87">
        <f t="shared" si="26"/>
        <v>1068526.4459500001</v>
      </c>
      <c r="X120" s="87">
        <v>67061704.656800002</v>
      </c>
      <c r="Y120" s="88">
        <f t="shared" si="16"/>
        <v>172224293.23014998</v>
      </c>
    </row>
    <row r="121" spans="1:25" ht="24.9" customHeight="1" x14ac:dyDescent="0.25">
      <c r="A121" s="83"/>
      <c r="B121" s="153" t="s">
        <v>905</v>
      </c>
      <c r="C121" s="154"/>
      <c r="D121" s="90"/>
      <c r="E121" s="90">
        <f>SUM(E101:E120)</f>
        <v>2100941463.9645</v>
      </c>
      <c r="F121" s="90">
        <f t="shared" ref="F121:K121" si="28">SUM(F101:F120)</f>
        <v>0</v>
      </c>
      <c r="G121" s="90">
        <f t="shared" ref="G121" si="29">SUM(G101:G120)</f>
        <v>791584208.88800013</v>
      </c>
      <c r="H121" s="90">
        <f t="shared" si="28"/>
        <v>63028243.919</v>
      </c>
      <c r="I121" s="90">
        <f t="shared" si="28"/>
        <v>0</v>
      </c>
      <c r="J121" s="90">
        <f t="shared" si="27"/>
        <v>63028243.919</v>
      </c>
      <c r="K121" s="90">
        <f t="shared" si="28"/>
        <v>1615540393.5311003</v>
      </c>
      <c r="L121" s="91">
        <f t="shared" si="15"/>
        <v>4571094310.3026009</v>
      </c>
      <c r="M121" s="82"/>
      <c r="N121" s="149"/>
      <c r="O121" s="95">
        <v>16</v>
      </c>
      <c r="P121" s="146"/>
      <c r="Q121" s="96" t="s">
        <v>556</v>
      </c>
      <c r="R121" s="87">
        <v>86219116.815499991</v>
      </c>
      <c r="S121" s="87">
        <v>0</v>
      </c>
      <c r="T121" s="87">
        <v>34176991.489</v>
      </c>
      <c r="U121" s="87">
        <v>2586573.5044999998</v>
      </c>
      <c r="V121" s="87">
        <f t="shared" si="13"/>
        <v>1293286.7522499999</v>
      </c>
      <c r="W121" s="87">
        <f t="shared" si="26"/>
        <v>1293286.7522499999</v>
      </c>
      <c r="X121" s="87">
        <v>69751657.069299996</v>
      </c>
      <c r="Y121" s="88">
        <f t="shared" si="16"/>
        <v>191441052.12605</v>
      </c>
    </row>
    <row r="122" spans="1:25" ht="24.9" customHeight="1" x14ac:dyDescent="0.25">
      <c r="A122" s="146">
        <v>6</v>
      </c>
      <c r="B122" s="147" t="s">
        <v>906</v>
      </c>
      <c r="C122" s="83">
        <v>1</v>
      </c>
      <c r="D122" s="87" t="s">
        <v>177</v>
      </c>
      <c r="E122" s="87">
        <v>101764325.08240001</v>
      </c>
      <c r="F122" s="87">
        <v>0</v>
      </c>
      <c r="G122" s="87">
        <v>43891401.803099997</v>
      </c>
      <c r="H122" s="87">
        <v>3052929.7524999999</v>
      </c>
      <c r="I122" s="87">
        <f>H122/2</f>
        <v>1526464.87625</v>
      </c>
      <c r="J122" s="87">
        <f t="shared" si="27"/>
        <v>1526464.87625</v>
      </c>
      <c r="K122" s="87">
        <v>89577750.219699994</v>
      </c>
      <c r="L122" s="88">
        <f t="shared" si="15"/>
        <v>236759941.98145002</v>
      </c>
      <c r="M122" s="82"/>
      <c r="N122" s="83"/>
      <c r="O122" s="154" t="s">
        <v>907</v>
      </c>
      <c r="P122" s="157"/>
      <c r="Q122" s="90"/>
      <c r="R122" s="90">
        <f t="shared" ref="R122:S122" si="30">SUM(R106:R121)</f>
        <v>1411999301.0585001</v>
      </c>
      <c r="S122" s="90">
        <f t="shared" si="30"/>
        <v>0</v>
      </c>
      <c r="T122" s="90">
        <f>SUM(T106:T121)</f>
        <v>588714569.30279994</v>
      </c>
      <c r="U122" s="90">
        <f>SUM(U106:U121)</f>
        <v>42359979.031700008</v>
      </c>
      <c r="V122" s="90">
        <f t="shared" ref="V122:W122" si="31">SUM(V106:V121)</f>
        <v>21179989.515850004</v>
      </c>
      <c r="W122" s="90">
        <f t="shared" si="31"/>
        <v>21179989.515850004</v>
      </c>
      <c r="X122" s="90">
        <f>SUM(X106:X121)</f>
        <v>1201504724.6895998</v>
      </c>
      <c r="Y122" s="91">
        <f t="shared" si="16"/>
        <v>3223398584.5667496</v>
      </c>
    </row>
    <row r="123" spans="1:25" ht="24.9" customHeight="1" x14ac:dyDescent="0.25">
      <c r="A123" s="146"/>
      <c r="B123" s="148"/>
      <c r="C123" s="83">
        <v>2</v>
      </c>
      <c r="D123" s="87" t="s">
        <v>178</v>
      </c>
      <c r="E123" s="87">
        <v>116825972.8141</v>
      </c>
      <c r="F123" s="87">
        <v>0</v>
      </c>
      <c r="G123" s="87">
        <v>50108537.477600001</v>
      </c>
      <c r="H123" s="87">
        <v>3504779.1844000001</v>
      </c>
      <c r="I123" s="87">
        <f t="shared" ref="I123:I152" si="32">H123/2</f>
        <v>1752389.5922000001</v>
      </c>
      <c r="J123" s="87">
        <f t="shared" si="27"/>
        <v>1752389.5922000001</v>
      </c>
      <c r="K123" s="87">
        <v>102266272.4279</v>
      </c>
      <c r="L123" s="88">
        <f t="shared" si="15"/>
        <v>270953172.3118</v>
      </c>
      <c r="M123" s="82"/>
      <c r="N123" s="147">
        <v>24</v>
      </c>
      <c r="O123" s="89">
        <v>1</v>
      </c>
      <c r="P123" s="147" t="s">
        <v>54</v>
      </c>
      <c r="Q123" s="87" t="s">
        <v>557</v>
      </c>
      <c r="R123" s="87">
        <v>120992353.4655</v>
      </c>
      <c r="S123" s="87">
        <v>0</v>
      </c>
      <c r="T123" s="87">
        <v>222518348.1117</v>
      </c>
      <c r="U123" s="87">
        <v>3629770.6039999998</v>
      </c>
      <c r="V123" s="87">
        <v>0</v>
      </c>
      <c r="W123" s="87">
        <f t="shared" si="26"/>
        <v>3629770.6039999998</v>
      </c>
      <c r="X123" s="87">
        <v>454136623.29259998</v>
      </c>
      <c r="Y123" s="88">
        <f t="shared" si="16"/>
        <v>801277095.47379994</v>
      </c>
    </row>
    <row r="124" spans="1:25" ht="24.9" customHeight="1" x14ac:dyDescent="0.25">
      <c r="A124" s="146"/>
      <c r="B124" s="148"/>
      <c r="C124" s="83">
        <v>3</v>
      </c>
      <c r="D124" s="98" t="s">
        <v>179</v>
      </c>
      <c r="E124" s="87">
        <v>77747809.000200003</v>
      </c>
      <c r="F124" s="87">
        <v>0</v>
      </c>
      <c r="G124" s="87">
        <v>36028995.821599998</v>
      </c>
      <c r="H124" s="87">
        <v>2332434.27</v>
      </c>
      <c r="I124" s="87">
        <f t="shared" si="32"/>
        <v>1166217.135</v>
      </c>
      <c r="J124" s="87">
        <f t="shared" si="27"/>
        <v>1166217.135</v>
      </c>
      <c r="K124" s="87">
        <v>73531403.778200001</v>
      </c>
      <c r="L124" s="88">
        <f t="shared" si="15"/>
        <v>188474425.73500001</v>
      </c>
      <c r="M124" s="82"/>
      <c r="N124" s="148"/>
      <c r="O124" s="89">
        <v>2</v>
      </c>
      <c r="P124" s="148"/>
      <c r="Q124" s="98" t="s">
        <v>558</v>
      </c>
      <c r="R124" s="87">
        <v>155519678.94859999</v>
      </c>
      <c r="S124" s="87">
        <v>0</v>
      </c>
      <c r="T124" s="87">
        <v>238874446.54840001</v>
      </c>
      <c r="U124" s="87">
        <v>4665590.3684999999</v>
      </c>
      <c r="V124" s="87">
        <v>0</v>
      </c>
      <c r="W124" s="87">
        <f t="shared" si="26"/>
        <v>4665590.3684999999</v>
      </c>
      <c r="X124" s="87">
        <v>487517705.6947</v>
      </c>
      <c r="Y124" s="88">
        <f t="shared" si="16"/>
        <v>886577421.56019998</v>
      </c>
    </row>
    <row r="125" spans="1:25" ht="24.9" customHeight="1" x14ac:dyDescent="0.25">
      <c r="A125" s="146"/>
      <c r="B125" s="148"/>
      <c r="C125" s="83">
        <v>4</v>
      </c>
      <c r="D125" s="87" t="s">
        <v>180</v>
      </c>
      <c r="E125" s="87">
        <v>95866560.935100004</v>
      </c>
      <c r="F125" s="87">
        <v>0</v>
      </c>
      <c r="G125" s="87">
        <v>39942723.880500004</v>
      </c>
      <c r="H125" s="87">
        <v>2875996.8281</v>
      </c>
      <c r="I125" s="87">
        <f t="shared" si="32"/>
        <v>1437998.41405</v>
      </c>
      <c r="J125" s="87">
        <f t="shared" si="27"/>
        <v>1437998.41405</v>
      </c>
      <c r="K125" s="87">
        <v>81518912.494800001</v>
      </c>
      <c r="L125" s="88">
        <f t="shared" si="15"/>
        <v>218766195.72445002</v>
      </c>
      <c r="M125" s="82"/>
      <c r="N125" s="148"/>
      <c r="O125" s="89">
        <v>3</v>
      </c>
      <c r="P125" s="148"/>
      <c r="Q125" s="87" t="s">
        <v>559</v>
      </c>
      <c r="R125" s="87">
        <v>250805139.241</v>
      </c>
      <c r="S125" s="87">
        <v>0</v>
      </c>
      <c r="T125" s="87">
        <v>282186667.12120003</v>
      </c>
      <c r="U125" s="87">
        <v>7524154.1771999998</v>
      </c>
      <c r="V125" s="87">
        <v>0</v>
      </c>
      <c r="W125" s="87">
        <f t="shared" si="26"/>
        <v>7524154.1771999998</v>
      </c>
      <c r="X125" s="87">
        <v>575913407.73529994</v>
      </c>
      <c r="Y125" s="88">
        <f t="shared" si="16"/>
        <v>1116429368.2746999</v>
      </c>
    </row>
    <row r="126" spans="1:25" ht="24.9" customHeight="1" x14ac:dyDescent="0.25">
      <c r="A126" s="146"/>
      <c r="B126" s="148"/>
      <c r="C126" s="83">
        <v>5</v>
      </c>
      <c r="D126" s="87" t="s">
        <v>181</v>
      </c>
      <c r="E126" s="87">
        <v>100747397.50300001</v>
      </c>
      <c r="F126" s="87">
        <v>0</v>
      </c>
      <c r="G126" s="87">
        <v>43517606.079000004</v>
      </c>
      <c r="H126" s="87">
        <v>3022421.9251000001</v>
      </c>
      <c r="I126" s="87">
        <f t="shared" si="32"/>
        <v>1511210.9625500001</v>
      </c>
      <c r="J126" s="87">
        <f t="shared" si="27"/>
        <v>1511210.9625500001</v>
      </c>
      <c r="K126" s="87">
        <v>88814872.329500005</v>
      </c>
      <c r="L126" s="88">
        <f t="shared" si="15"/>
        <v>234591086.87405002</v>
      </c>
      <c r="M126" s="82"/>
      <c r="N126" s="148"/>
      <c r="O126" s="89">
        <v>4</v>
      </c>
      <c r="P126" s="148"/>
      <c r="Q126" s="87" t="s">
        <v>560</v>
      </c>
      <c r="R126" s="87">
        <v>98025559.902999997</v>
      </c>
      <c r="S126" s="87">
        <v>0</v>
      </c>
      <c r="T126" s="87">
        <v>212173991.05630001</v>
      </c>
      <c r="U126" s="87">
        <v>2940766.7971000001</v>
      </c>
      <c r="V126" s="87">
        <v>0</v>
      </c>
      <c r="W126" s="87">
        <f t="shared" si="26"/>
        <v>2940766.7971000001</v>
      </c>
      <c r="X126" s="87">
        <v>433024874.87669998</v>
      </c>
      <c r="Y126" s="88">
        <f t="shared" si="16"/>
        <v>746165192.63310003</v>
      </c>
    </row>
    <row r="127" spans="1:25" ht="24.9" customHeight="1" x14ac:dyDescent="0.25">
      <c r="A127" s="146"/>
      <c r="B127" s="148"/>
      <c r="C127" s="83">
        <v>6</v>
      </c>
      <c r="D127" s="87" t="s">
        <v>182</v>
      </c>
      <c r="E127" s="87">
        <v>99050331.199199989</v>
      </c>
      <c r="F127" s="87">
        <v>0</v>
      </c>
      <c r="G127" s="87">
        <v>44044407.782700002</v>
      </c>
      <c r="H127" s="87">
        <v>2971509.9360000002</v>
      </c>
      <c r="I127" s="87">
        <f t="shared" si="32"/>
        <v>1485754.9680000001</v>
      </c>
      <c r="J127" s="87">
        <f t="shared" si="27"/>
        <v>1485754.9680000001</v>
      </c>
      <c r="K127" s="87">
        <v>89890019.385399997</v>
      </c>
      <c r="L127" s="88">
        <f t="shared" si="15"/>
        <v>234470513.33529997</v>
      </c>
      <c r="M127" s="82"/>
      <c r="N127" s="148"/>
      <c r="O127" s="89">
        <v>5</v>
      </c>
      <c r="P127" s="148"/>
      <c r="Q127" s="87" t="s">
        <v>561</v>
      </c>
      <c r="R127" s="87">
        <v>82414603.802300006</v>
      </c>
      <c r="S127" s="87">
        <v>0</v>
      </c>
      <c r="T127" s="87">
        <v>204818905.33050001</v>
      </c>
      <c r="U127" s="87">
        <v>2472438.1140999999</v>
      </c>
      <c r="V127" s="87">
        <v>0</v>
      </c>
      <c r="W127" s="87">
        <f t="shared" si="26"/>
        <v>2472438.1140999999</v>
      </c>
      <c r="X127" s="87">
        <v>418013915.89780003</v>
      </c>
      <c r="Y127" s="88">
        <f t="shared" si="16"/>
        <v>707719863.14470005</v>
      </c>
    </row>
    <row r="128" spans="1:25" ht="24.9" customHeight="1" x14ac:dyDescent="0.25">
      <c r="A128" s="146"/>
      <c r="B128" s="148"/>
      <c r="C128" s="83">
        <v>7</v>
      </c>
      <c r="D128" s="87" t="s">
        <v>183</v>
      </c>
      <c r="E128" s="87">
        <v>136844807.83000001</v>
      </c>
      <c r="F128" s="87">
        <v>0</v>
      </c>
      <c r="G128" s="87">
        <v>53695166.916299999</v>
      </c>
      <c r="H128" s="87">
        <v>4105344.2349</v>
      </c>
      <c r="I128" s="87">
        <f t="shared" si="32"/>
        <v>2052672.11745</v>
      </c>
      <c r="J128" s="87">
        <f t="shared" si="27"/>
        <v>2052672.11745</v>
      </c>
      <c r="K128" s="87">
        <v>109586207.14839999</v>
      </c>
      <c r="L128" s="88">
        <f t="shared" si="15"/>
        <v>302178854.01214999</v>
      </c>
      <c r="M128" s="82"/>
      <c r="N128" s="148"/>
      <c r="O128" s="89">
        <v>6</v>
      </c>
      <c r="P128" s="148"/>
      <c r="Q128" s="87" t="s">
        <v>562</v>
      </c>
      <c r="R128" s="87">
        <v>92136486.497199997</v>
      </c>
      <c r="S128" s="87">
        <v>0</v>
      </c>
      <c r="T128" s="87">
        <v>206550419.35139999</v>
      </c>
      <c r="U128" s="87">
        <v>2764094.5948999999</v>
      </c>
      <c r="V128" s="87">
        <v>0</v>
      </c>
      <c r="W128" s="87">
        <f t="shared" si="26"/>
        <v>2764094.5948999999</v>
      </c>
      <c r="X128" s="87">
        <v>421547754.51069999</v>
      </c>
      <c r="Y128" s="88">
        <f t="shared" si="16"/>
        <v>722998754.95420003</v>
      </c>
    </row>
    <row r="129" spans="1:25" ht="24.9" customHeight="1" x14ac:dyDescent="0.25">
      <c r="A129" s="146"/>
      <c r="B129" s="149"/>
      <c r="C129" s="83">
        <v>8</v>
      </c>
      <c r="D129" s="87" t="s">
        <v>184</v>
      </c>
      <c r="E129" s="87">
        <v>126312872.9295</v>
      </c>
      <c r="F129" s="87">
        <v>0</v>
      </c>
      <c r="G129" s="87">
        <v>56170916.031000003</v>
      </c>
      <c r="H129" s="87">
        <v>3789386.1878999998</v>
      </c>
      <c r="I129" s="87">
        <f t="shared" si="32"/>
        <v>1894693.0939499999</v>
      </c>
      <c r="J129" s="87">
        <f t="shared" si="27"/>
        <v>1894693.0939499999</v>
      </c>
      <c r="K129" s="87">
        <v>114638951.57430001</v>
      </c>
      <c r="L129" s="88">
        <f t="shared" si="15"/>
        <v>299017433.62875003</v>
      </c>
      <c r="M129" s="82"/>
      <c r="N129" s="148"/>
      <c r="O129" s="89">
        <v>7</v>
      </c>
      <c r="P129" s="148"/>
      <c r="Q129" s="87" t="s">
        <v>563</v>
      </c>
      <c r="R129" s="87">
        <v>84595371.0123</v>
      </c>
      <c r="S129" s="87">
        <v>0</v>
      </c>
      <c r="T129" s="87">
        <v>202195622.553</v>
      </c>
      <c r="U129" s="87">
        <v>2537861.1304000001</v>
      </c>
      <c r="V129" s="87">
        <v>0</v>
      </c>
      <c r="W129" s="87">
        <f t="shared" si="26"/>
        <v>2537861.1304000001</v>
      </c>
      <c r="X129" s="87">
        <v>412660070.7313</v>
      </c>
      <c r="Y129" s="88">
        <f t="shared" si="16"/>
        <v>701988925.42700005</v>
      </c>
    </row>
    <row r="130" spans="1:25" ht="24.9" customHeight="1" x14ac:dyDescent="0.25">
      <c r="A130" s="83"/>
      <c r="B130" s="153" t="s">
        <v>908</v>
      </c>
      <c r="C130" s="154"/>
      <c r="D130" s="90"/>
      <c r="E130" s="90">
        <f>SUM(E122:E129)</f>
        <v>855160077.29350007</v>
      </c>
      <c r="F130" s="90">
        <f t="shared" ref="F130:K130" si="33">SUM(F122:F129)</f>
        <v>0</v>
      </c>
      <c r="G130" s="90">
        <f t="shared" ref="G130" si="34">SUM(G122:G129)</f>
        <v>367399755.79180002</v>
      </c>
      <c r="H130" s="90">
        <f t="shared" si="33"/>
        <v>25654802.3189</v>
      </c>
      <c r="I130" s="90">
        <f t="shared" si="33"/>
        <v>12827401.15945</v>
      </c>
      <c r="J130" s="90">
        <f t="shared" si="33"/>
        <v>12827401.15945</v>
      </c>
      <c r="K130" s="90">
        <f t="shared" si="33"/>
        <v>749824389.35820007</v>
      </c>
      <c r="L130" s="91">
        <f t="shared" si="15"/>
        <v>1985211623.6029501</v>
      </c>
      <c r="M130" s="82"/>
      <c r="N130" s="148"/>
      <c r="O130" s="89">
        <v>8</v>
      </c>
      <c r="P130" s="148"/>
      <c r="Q130" s="87" t="s">
        <v>564</v>
      </c>
      <c r="R130" s="87">
        <v>102055315.47199999</v>
      </c>
      <c r="S130" s="87">
        <v>0</v>
      </c>
      <c r="T130" s="87">
        <v>209957264.93990001</v>
      </c>
      <c r="U130" s="87">
        <v>3061659.4641999998</v>
      </c>
      <c r="V130" s="87">
        <v>0</v>
      </c>
      <c r="W130" s="87">
        <f t="shared" si="26"/>
        <v>3061659.4641999998</v>
      </c>
      <c r="X130" s="87">
        <v>428500769.23869997</v>
      </c>
      <c r="Y130" s="88">
        <f t="shared" si="16"/>
        <v>743575009.11479998</v>
      </c>
    </row>
    <row r="131" spans="1:25" ht="24.9" customHeight="1" x14ac:dyDescent="0.25">
      <c r="A131" s="146">
        <v>7</v>
      </c>
      <c r="B131" s="147" t="s">
        <v>909</v>
      </c>
      <c r="C131" s="83">
        <v>1</v>
      </c>
      <c r="D131" s="87" t="s">
        <v>185</v>
      </c>
      <c r="E131" s="87">
        <v>100648431.56320001</v>
      </c>
      <c r="F131" s="87">
        <f>-6066891.24</f>
        <v>-6066891.2400000002</v>
      </c>
      <c r="G131" s="87">
        <v>35860079.766000003</v>
      </c>
      <c r="H131" s="87">
        <v>3019452.9468999999</v>
      </c>
      <c r="I131" s="87">
        <f t="shared" si="32"/>
        <v>1509726.4734499999</v>
      </c>
      <c r="J131" s="87">
        <f t="shared" ref="J131:J194" si="35">H131-I131</f>
        <v>1509726.4734499999</v>
      </c>
      <c r="K131" s="87">
        <v>73186663.815099999</v>
      </c>
      <c r="L131" s="88">
        <f t="shared" si="15"/>
        <v>205138010.37775004</v>
      </c>
      <c r="M131" s="82"/>
      <c r="N131" s="148"/>
      <c r="O131" s="89">
        <v>9</v>
      </c>
      <c r="P131" s="148"/>
      <c r="Q131" s="87" t="s">
        <v>565</v>
      </c>
      <c r="R131" s="87">
        <v>68146066.594599992</v>
      </c>
      <c r="S131" s="87">
        <v>0</v>
      </c>
      <c r="T131" s="87">
        <v>197531165.58419999</v>
      </c>
      <c r="U131" s="87">
        <v>2044381.9978</v>
      </c>
      <c r="V131" s="87">
        <v>0</v>
      </c>
      <c r="W131" s="87">
        <f t="shared" si="26"/>
        <v>2044381.9978</v>
      </c>
      <c r="X131" s="87">
        <v>403140403.00379997</v>
      </c>
      <c r="Y131" s="88">
        <f t="shared" si="16"/>
        <v>670862017.18039989</v>
      </c>
    </row>
    <row r="132" spans="1:25" ht="24.9" customHeight="1" x14ac:dyDescent="0.25">
      <c r="A132" s="146"/>
      <c r="B132" s="148"/>
      <c r="C132" s="83">
        <v>2</v>
      </c>
      <c r="D132" s="87" t="s">
        <v>186</v>
      </c>
      <c r="E132" s="87">
        <v>88807011.958500013</v>
      </c>
      <c r="F132" s="87">
        <f t="shared" ref="F132:F153" si="36">-6066891.24</f>
        <v>-6066891.2400000002</v>
      </c>
      <c r="G132" s="87">
        <v>31237139.441199999</v>
      </c>
      <c r="H132" s="87">
        <v>2664210.3588</v>
      </c>
      <c r="I132" s="87">
        <f t="shared" si="32"/>
        <v>1332105.1794</v>
      </c>
      <c r="J132" s="87">
        <f t="shared" si="35"/>
        <v>1332105.1794</v>
      </c>
      <c r="K132" s="87">
        <v>63751727.206</v>
      </c>
      <c r="L132" s="88">
        <f t="shared" si="15"/>
        <v>179061092.54510003</v>
      </c>
      <c r="M132" s="82"/>
      <c r="N132" s="148"/>
      <c r="O132" s="89">
        <v>10</v>
      </c>
      <c r="P132" s="148"/>
      <c r="Q132" s="87" t="s">
        <v>566</v>
      </c>
      <c r="R132" s="87">
        <v>116195904.66500001</v>
      </c>
      <c r="S132" s="87">
        <v>0</v>
      </c>
      <c r="T132" s="87">
        <v>220179042.0975</v>
      </c>
      <c r="U132" s="87">
        <v>3485877.14</v>
      </c>
      <c r="V132" s="87">
        <v>0</v>
      </c>
      <c r="W132" s="87">
        <f t="shared" si="26"/>
        <v>3485877.14</v>
      </c>
      <c r="X132" s="87">
        <v>449362344.93239999</v>
      </c>
      <c r="Y132" s="88">
        <f t="shared" si="16"/>
        <v>789223168.8348999</v>
      </c>
    </row>
    <row r="133" spans="1:25" ht="24.9" customHeight="1" x14ac:dyDescent="0.25">
      <c r="A133" s="146"/>
      <c r="B133" s="148"/>
      <c r="C133" s="83">
        <v>3</v>
      </c>
      <c r="D133" s="87" t="s">
        <v>187</v>
      </c>
      <c r="E133" s="87">
        <v>85991590.529599994</v>
      </c>
      <c r="F133" s="87">
        <f t="shared" si="36"/>
        <v>-6066891.2400000002</v>
      </c>
      <c r="G133" s="87">
        <v>29868476.510699999</v>
      </c>
      <c r="H133" s="87">
        <v>2579747.7159000002</v>
      </c>
      <c r="I133" s="87">
        <f t="shared" si="32"/>
        <v>1289873.8579500001</v>
      </c>
      <c r="J133" s="87">
        <f t="shared" si="35"/>
        <v>1289873.8579500001</v>
      </c>
      <c r="K133" s="87">
        <v>60958429.633199997</v>
      </c>
      <c r="L133" s="88">
        <f t="shared" si="15"/>
        <v>172041479.29144999</v>
      </c>
      <c r="M133" s="82"/>
      <c r="N133" s="148"/>
      <c r="O133" s="89">
        <v>11</v>
      </c>
      <c r="P133" s="148"/>
      <c r="Q133" s="87" t="s">
        <v>567</v>
      </c>
      <c r="R133" s="87">
        <v>100445611.38160001</v>
      </c>
      <c r="S133" s="87">
        <v>0</v>
      </c>
      <c r="T133" s="87">
        <v>211811358.85859999</v>
      </c>
      <c r="U133" s="87">
        <v>3013368.3413999998</v>
      </c>
      <c r="V133" s="87">
        <v>0</v>
      </c>
      <c r="W133" s="87">
        <f t="shared" si="26"/>
        <v>3013368.3413999998</v>
      </c>
      <c r="X133" s="87">
        <v>432284780.57370001</v>
      </c>
      <c r="Y133" s="88">
        <f t="shared" si="16"/>
        <v>747555119.15530002</v>
      </c>
    </row>
    <row r="134" spans="1:25" ht="24.9" customHeight="1" x14ac:dyDescent="0.25">
      <c r="A134" s="146"/>
      <c r="B134" s="148"/>
      <c r="C134" s="83">
        <v>4</v>
      </c>
      <c r="D134" s="87" t="s">
        <v>188</v>
      </c>
      <c r="E134" s="87">
        <v>101941906.56030001</v>
      </c>
      <c r="F134" s="87">
        <f t="shared" si="36"/>
        <v>-6066891.2400000002</v>
      </c>
      <c r="G134" s="87">
        <v>37672438.148000002</v>
      </c>
      <c r="H134" s="87">
        <v>3058257.1968</v>
      </c>
      <c r="I134" s="87">
        <f t="shared" si="32"/>
        <v>1529128.5984</v>
      </c>
      <c r="J134" s="87">
        <f t="shared" si="35"/>
        <v>1529128.5984</v>
      </c>
      <c r="K134" s="87">
        <v>76885497.294699997</v>
      </c>
      <c r="L134" s="88">
        <f t="shared" si="15"/>
        <v>211962079.36140001</v>
      </c>
      <c r="M134" s="82"/>
      <c r="N134" s="148"/>
      <c r="O134" s="89">
        <v>12</v>
      </c>
      <c r="P134" s="148"/>
      <c r="Q134" s="87" t="s">
        <v>568</v>
      </c>
      <c r="R134" s="87">
        <v>138107733.62459999</v>
      </c>
      <c r="S134" s="87">
        <v>0</v>
      </c>
      <c r="T134" s="87">
        <v>228040280.6514</v>
      </c>
      <c r="U134" s="87">
        <v>4143232.0087000001</v>
      </c>
      <c r="V134" s="87">
        <v>0</v>
      </c>
      <c r="W134" s="87">
        <f t="shared" si="26"/>
        <v>4143232.0087000001</v>
      </c>
      <c r="X134" s="87">
        <v>465406308.77649999</v>
      </c>
      <c r="Y134" s="88">
        <f t="shared" si="16"/>
        <v>835697555.06120002</v>
      </c>
    </row>
    <row r="135" spans="1:25" ht="24.9" customHeight="1" x14ac:dyDescent="0.25">
      <c r="A135" s="146"/>
      <c r="B135" s="148"/>
      <c r="C135" s="83">
        <v>5</v>
      </c>
      <c r="D135" s="87" t="s">
        <v>189</v>
      </c>
      <c r="E135" s="87">
        <v>132304722.8391</v>
      </c>
      <c r="F135" s="87">
        <f t="shared" si="36"/>
        <v>-6066891.2400000002</v>
      </c>
      <c r="G135" s="87">
        <v>48997580.314400002</v>
      </c>
      <c r="H135" s="87">
        <v>3969141.6852000002</v>
      </c>
      <c r="I135" s="87">
        <f t="shared" si="32"/>
        <v>1984570.8426000001</v>
      </c>
      <c r="J135" s="87">
        <f t="shared" si="35"/>
        <v>1984570.8426000001</v>
      </c>
      <c r="K135" s="87">
        <v>99998925.3125</v>
      </c>
      <c r="L135" s="88">
        <f t="shared" si="15"/>
        <v>277218908.0686</v>
      </c>
      <c r="M135" s="82"/>
      <c r="N135" s="148"/>
      <c r="O135" s="89">
        <v>13</v>
      </c>
      <c r="P135" s="148"/>
      <c r="Q135" s="87" t="s">
        <v>569</v>
      </c>
      <c r="R135" s="87">
        <v>149423644.00989997</v>
      </c>
      <c r="S135" s="87">
        <v>0</v>
      </c>
      <c r="T135" s="87">
        <v>237509139.97229999</v>
      </c>
      <c r="U135" s="87">
        <v>4482709.3202999998</v>
      </c>
      <c r="V135" s="87">
        <v>0</v>
      </c>
      <c r="W135" s="87">
        <f t="shared" si="26"/>
        <v>4482709.3202999998</v>
      </c>
      <c r="X135" s="87">
        <v>484731258.08929998</v>
      </c>
      <c r="Y135" s="88">
        <f t="shared" si="16"/>
        <v>876146751.39179993</v>
      </c>
    </row>
    <row r="136" spans="1:25" ht="24.9" customHeight="1" x14ac:dyDescent="0.25">
      <c r="A136" s="146"/>
      <c r="B136" s="148"/>
      <c r="C136" s="83">
        <v>6</v>
      </c>
      <c r="D136" s="87" t="s">
        <v>190</v>
      </c>
      <c r="E136" s="87">
        <v>108094616.815</v>
      </c>
      <c r="F136" s="87">
        <f t="shared" si="36"/>
        <v>-6066891.2400000002</v>
      </c>
      <c r="G136" s="87">
        <v>36787965.813900001</v>
      </c>
      <c r="H136" s="87">
        <v>3242838.5044999998</v>
      </c>
      <c r="I136" s="87">
        <f t="shared" si="32"/>
        <v>1621419.2522499999</v>
      </c>
      <c r="J136" s="87">
        <f t="shared" si="35"/>
        <v>1621419.2522499999</v>
      </c>
      <c r="K136" s="87">
        <v>75080381.974399999</v>
      </c>
      <c r="L136" s="88">
        <f t="shared" ref="L136:L199" si="37">E136+F136+G136+J136+K136</f>
        <v>215517492.61554998</v>
      </c>
      <c r="M136" s="82"/>
      <c r="N136" s="148"/>
      <c r="O136" s="89">
        <v>14</v>
      </c>
      <c r="P136" s="148"/>
      <c r="Q136" s="87" t="s">
        <v>570</v>
      </c>
      <c r="R136" s="87">
        <v>80437057.946600005</v>
      </c>
      <c r="S136" s="87">
        <v>0</v>
      </c>
      <c r="T136" s="87">
        <v>204240663.84819999</v>
      </c>
      <c r="U136" s="87">
        <v>2413111.7384000001</v>
      </c>
      <c r="V136" s="87">
        <v>0</v>
      </c>
      <c r="W136" s="87">
        <f t="shared" si="26"/>
        <v>2413111.7384000001</v>
      </c>
      <c r="X136" s="87">
        <v>416833785.64600003</v>
      </c>
      <c r="Y136" s="88">
        <f t="shared" ref="Y136:Y199" si="38">R136+S136+T136+W136+X136</f>
        <v>703924619.17919993</v>
      </c>
    </row>
    <row r="137" spans="1:25" ht="24.9" customHeight="1" x14ac:dyDescent="0.25">
      <c r="A137" s="146"/>
      <c r="B137" s="148"/>
      <c r="C137" s="83">
        <v>7</v>
      </c>
      <c r="D137" s="87" t="s">
        <v>191</v>
      </c>
      <c r="E137" s="87">
        <v>102537834.5157</v>
      </c>
      <c r="F137" s="87">
        <f t="shared" si="36"/>
        <v>-6066891.2400000002</v>
      </c>
      <c r="G137" s="87">
        <v>34748469.799800001</v>
      </c>
      <c r="H137" s="87">
        <v>3076135.0355000002</v>
      </c>
      <c r="I137" s="87">
        <f t="shared" si="32"/>
        <v>1538067.5177500001</v>
      </c>
      <c r="J137" s="87">
        <f t="shared" si="35"/>
        <v>1538067.5177500001</v>
      </c>
      <c r="K137" s="87">
        <v>70917984.397200003</v>
      </c>
      <c r="L137" s="88">
        <f t="shared" si="37"/>
        <v>203675464.99045002</v>
      </c>
      <c r="M137" s="82"/>
      <c r="N137" s="148"/>
      <c r="O137" s="89">
        <v>15</v>
      </c>
      <c r="P137" s="148"/>
      <c r="Q137" s="87" t="s">
        <v>571</v>
      </c>
      <c r="R137" s="87">
        <v>97060228.779400006</v>
      </c>
      <c r="S137" s="87">
        <v>0</v>
      </c>
      <c r="T137" s="87">
        <v>212141449.01199999</v>
      </c>
      <c r="U137" s="87">
        <v>2911806.8634000001</v>
      </c>
      <c r="V137" s="87">
        <v>0</v>
      </c>
      <c r="W137" s="87">
        <f t="shared" si="26"/>
        <v>2911806.8634000001</v>
      </c>
      <c r="X137" s="87">
        <v>432958459.97549999</v>
      </c>
      <c r="Y137" s="88">
        <f t="shared" si="38"/>
        <v>745071944.63030005</v>
      </c>
    </row>
    <row r="138" spans="1:25" ht="24.9" customHeight="1" x14ac:dyDescent="0.25">
      <c r="A138" s="146"/>
      <c r="B138" s="148"/>
      <c r="C138" s="83">
        <v>8</v>
      </c>
      <c r="D138" s="87" t="s">
        <v>192</v>
      </c>
      <c r="E138" s="87">
        <v>88116144.634299994</v>
      </c>
      <c r="F138" s="87">
        <f t="shared" si="36"/>
        <v>-6066891.2400000002</v>
      </c>
      <c r="G138" s="87">
        <v>31720308.538400002</v>
      </c>
      <c r="H138" s="87">
        <v>2643484.3390000002</v>
      </c>
      <c r="I138" s="87">
        <f t="shared" si="32"/>
        <v>1321742.1695000001</v>
      </c>
      <c r="J138" s="87">
        <f t="shared" si="35"/>
        <v>1321742.1695000001</v>
      </c>
      <c r="K138" s="87">
        <v>64737824.685800001</v>
      </c>
      <c r="L138" s="88">
        <f t="shared" si="37"/>
        <v>179829128.78799999</v>
      </c>
      <c r="M138" s="82"/>
      <c r="N138" s="148"/>
      <c r="O138" s="89">
        <v>16</v>
      </c>
      <c r="P138" s="148"/>
      <c r="Q138" s="87" t="s">
        <v>572</v>
      </c>
      <c r="R138" s="87">
        <v>145306454.60519999</v>
      </c>
      <c r="S138" s="87">
        <v>0</v>
      </c>
      <c r="T138" s="87">
        <v>235146266.51339999</v>
      </c>
      <c r="U138" s="87">
        <v>4359193.6381999999</v>
      </c>
      <c r="V138" s="87">
        <v>0</v>
      </c>
      <c r="W138" s="87">
        <f t="shared" si="26"/>
        <v>4359193.6381999999</v>
      </c>
      <c r="X138" s="87">
        <v>479908881.04500002</v>
      </c>
      <c r="Y138" s="88">
        <f t="shared" si="38"/>
        <v>864720795.80180001</v>
      </c>
    </row>
    <row r="139" spans="1:25" ht="24.9" customHeight="1" x14ac:dyDescent="0.25">
      <c r="A139" s="146"/>
      <c r="B139" s="148"/>
      <c r="C139" s="83">
        <v>9</v>
      </c>
      <c r="D139" s="87" t="s">
        <v>193</v>
      </c>
      <c r="E139" s="87">
        <v>111313417.45909999</v>
      </c>
      <c r="F139" s="87">
        <f t="shared" si="36"/>
        <v>-6066891.2400000002</v>
      </c>
      <c r="G139" s="87">
        <v>39204467.978100002</v>
      </c>
      <c r="H139" s="87">
        <v>3339402.5238000001</v>
      </c>
      <c r="I139" s="87">
        <f t="shared" si="32"/>
        <v>1669701.2619</v>
      </c>
      <c r="J139" s="87">
        <f t="shared" si="35"/>
        <v>1669701.2619</v>
      </c>
      <c r="K139" s="87">
        <v>80012209.584700003</v>
      </c>
      <c r="L139" s="88">
        <f t="shared" si="37"/>
        <v>226132905.0438</v>
      </c>
      <c r="M139" s="82"/>
      <c r="N139" s="148"/>
      <c r="O139" s="89">
        <v>17</v>
      </c>
      <c r="P139" s="148"/>
      <c r="Q139" s="87" t="s">
        <v>573</v>
      </c>
      <c r="R139" s="87">
        <v>140993614.30500001</v>
      </c>
      <c r="S139" s="87">
        <v>0</v>
      </c>
      <c r="T139" s="87">
        <v>232597042.4242</v>
      </c>
      <c r="U139" s="87">
        <v>4229808.4291000003</v>
      </c>
      <c r="V139" s="87">
        <v>0</v>
      </c>
      <c r="W139" s="87">
        <f t="shared" si="26"/>
        <v>4229808.4291000003</v>
      </c>
      <c r="X139" s="87">
        <v>474706181.89810002</v>
      </c>
      <c r="Y139" s="88">
        <f t="shared" si="38"/>
        <v>852526647.05640006</v>
      </c>
    </row>
    <row r="140" spans="1:25" ht="24.9" customHeight="1" x14ac:dyDescent="0.25">
      <c r="A140" s="146"/>
      <c r="B140" s="148"/>
      <c r="C140" s="83">
        <v>10</v>
      </c>
      <c r="D140" s="87" t="s">
        <v>194</v>
      </c>
      <c r="E140" s="87">
        <v>105315111.9117</v>
      </c>
      <c r="F140" s="87">
        <f t="shared" si="36"/>
        <v>-6066891.2400000002</v>
      </c>
      <c r="G140" s="87">
        <v>39274075.8486</v>
      </c>
      <c r="H140" s="87">
        <v>3159453.3574000001</v>
      </c>
      <c r="I140" s="87">
        <f t="shared" si="32"/>
        <v>1579726.6787</v>
      </c>
      <c r="J140" s="87">
        <f t="shared" si="35"/>
        <v>1579726.6787</v>
      </c>
      <c r="K140" s="87">
        <v>80154271.951900005</v>
      </c>
      <c r="L140" s="88">
        <f t="shared" si="37"/>
        <v>220256295.15090001</v>
      </c>
      <c r="M140" s="82"/>
      <c r="N140" s="148"/>
      <c r="O140" s="89">
        <v>18</v>
      </c>
      <c r="P140" s="148"/>
      <c r="Q140" s="87" t="s">
        <v>574</v>
      </c>
      <c r="R140" s="87">
        <v>143966271.2475</v>
      </c>
      <c r="S140" s="87">
        <v>0</v>
      </c>
      <c r="T140" s="87">
        <v>234307177.92719999</v>
      </c>
      <c r="U140" s="87">
        <v>4318988.1374000004</v>
      </c>
      <c r="V140" s="87">
        <v>0</v>
      </c>
      <c r="W140" s="87">
        <f t="shared" si="26"/>
        <v>4318988.1374000004</v>
      </c>
      <c r="X140" s="87">
        <v>478196389.19690001</v>
      </c>
      <c r="Y140" s="88">
        <f t="shared" si="38"/>
        <v>860788826.50900006</v>
      </c>
    </row>
    <row r="141" spans="1:25" ht="24.9" customHeight="1" x14ac:dyDescent="0.25">
      <c r="A141" s="146"/>
      <c r="B141" s="148"/>
      <c r="C141" s="83">
        <v>11</v>
      </c>
      <c r="D141" s="87" t="s">
        <v>195</v>
      </c>
      <c r="E141" s="87">
        <v>120578774.4481</v>
      </c>
      <c r="F141" s="87">
        <f t="shared" si="36"/>
        <v>-6066891.2400000002</v>
      </c>
      <c r="G141" s="87">
        <v>40954077.126699999</v>
      </c>
      <c r="H141" s="87">
        <v>3617363.2333999998</v>
      </c>
      <c r="I141" s="87">
        <f t="shared" si="32"/>
        <v>1808681.6166999999</v>
      </c>
      <c r="J141" s="87">
        <f t="shared" si="35"/>
        <v>1808681.6166999999</v>
      </c>
      <c r="K141" s="87">
        <v>83582978.456499994</v>
      </c>
      <c r="L141" s="88">
        <f t="shared" si="37"/>
        <v>240857620.40799999</v>
      </c>
      <c r="M141" s="82"/>
      <c r="N141" s="148"/>
      <c r="O141" s="89">
        <v>19</v>
      </c>
      <c r="P141" s="148"/>
      <c r="Q141" s="87" t="s">
        <v>575</v>
      </c>
      <c r="R141" s="87">
        <v>111344449.295</v>
      </c>
      <c r="S141" s="87">
        <v>0</v>
      </c>
      <c r="T141" s="87">
        <v>218339978.8091</v>
      </c>
      <c r="U141" s="87">
        <v>3340333.4788000002</v>
      </c>
      <c r="V141" s="87">
        <v>0</v>
      </c>
      <c r="W141" s="87">
        <f t="shared" si="26"/>
        <v>3340333.4788000002</v>
      </c>
      <c r="X141" s="87">
        <v>445609009.53829998</v>
      </c>
      <c r="Y141" s="88">
        <f t="shared" si="38"/>
        <v>778633771.12119997</v>
      </c>
    </row>
    <row r="142" spans="1:25" ht="24.9" customHeight="1" x14ac:dyDescent="0.25">
      <c r="A142" s="146"/>
      <c r="B142" s="148"/>
      <c r="C142" s="83">
        <v>12</v>
      </c>
      <c r="D142" s="87" t="s">
        <v>196</v>
      </c>
      <c r="E142" s="87">
        <v>92597396.565799996</v>
      </c>
      <c r="F142" s="87">
        <f t="shared" si="36"/>
        <v>-6066891.2400000002</v>
      </c>
      <c r="G142" s="87">
        <v>35143644.0418</v>
      </c>
      <c r="H142" s="87">
        <v>2777921.8969999999</v>
      </c>
      <c r="I142" s="87">
        <f t="shared" si="32"/>
        <v>1388960.9484999999</v>
      </c>
      <c r="J142" s="87">
        <f t="shared" si="35"/>
        <v>1388960.9484999999</v>
      </c>
      <c r="K142" s="87">
        <v>71724493.601500005</v>
      </c>
      <c r="L142" s="88">
        <f t="shared" si="37"/>
        <v>194787603.91760001</v>
      </c>
      <c r="M142" s="82"/>
      <c r="N142" s="149"/>
      <c r="O142" s="89">
        <v>20</v>
      </c>
      <c r="P142" s="149"/>
      <c r="Q142" s="87" t="s">
        <v>576</v>
      </c>
      <c r="R142" s="87">
        <v>127363882.17990001</v>
      </c>
      <c r="S142" s="87">
        <v>0</v>
      </c>
      <c r="T142" s="87">
        <v>225731400.7189</v>
      </c>
      <c r="U142" s="87">
        <v>3820916.4654000001</v>
      </c>
      <c r="V142" s="87">
        <v>0</v>
      </c>
      <c r="W142" s="87">
        <f t="shared" si="26"/>
        <v>3820916.4654000001</v>
      </c>
      <c r="X142" s="87">
        <v>460694126.85979998</v>
      </c>
      <c r="Y142" s="88">
        <f t="shared" si="38"/>
        <v>817610326.22399998</v>
      </c>
    </row>
    <row r="143" spans="1:25" ht="24.9" customHeight="1" x14ac:dyDescent="0.25">
      <c r="A143" s="146"/>
      <c r="B143" s="148"/>
      <c r="C143" s="83">
        <v>13</v>
      </c>
      <c r="D143" s="87" t="s">
        <v>197</v>
      </c>
      <c r="E143" s="87">
        <v>111231237.6375</v>
      </c>
      <c r="F143" s="87">
        <f t="shared" si="36"/>
        <v>-6066891.2400000002</v>
      </c>
      <c r="G143" s="87">
        <v>44507507.843099996</v>
      </c>
      <c r="H143" s="87">
        <v>3336937.1291</v>
      </c>
      <c r="I143" s="87">
        <f t="shared" si="32"/>
        <v>1668468.56455</v>
      </c>
      <c r="J143" s="87">
        <f t="shared" si="35"/>
        <v>1668468.56455</v>
      </c>
      <c r="K143" s="87">
        <v>90835158.064700007</v>
      </c>
      <c r="L143" s="88">
        <f t="shared" si="37"/>
        <v>242175480.86985001</v>
      </c>
      <c r="M143" s="82"/>
      <c r="N143" s="83"/>
      <c r="O143" s="154" t="s">
        <v>910</v>
      </c>
      <c r="P143" s="157"/>
      <c r="Q143" s="90"/>
      <c r="R143" s="90">
        <f t="shared" ref="R143:S143" si="39">SUM(R123:R142)</f>
        <v>2405335426.9762006</v>
      </c>
      <c r="S143" s="90">
        <f t="shared" si="39"/>
        <v>0</v>
      </c>
      <c r="T143" s="90">
        <f>SUM(T123:T142)</f>
        <v>4436850631.4294004</v>
      </c>
      <c r="U143" s="90">
        <f>SUM(U123:U142)</f>
        <v>72160062.809299991</v>
      </c>
      <c r="V143" s="90">
        <f t="shared" ref="V143:W143" si="40">SUM(V123:V142)</f>
        <v>0</v>
      </c>
      <c r="W143" s="90">
        <f t="shared" si="40"/>
        <v>72160062.809299991</v>
      </c>
      <c r="X143" s="90">
        <f>SUM(X123:X142)</f>
        <v>9055147051.5130997</v>
      </c>
      <c r="Y143" s="91">
        <f t="shared" si="38"/>
        <v>15969493172.728001</v>
      </c>
    </row>
    <row r="144" spans="1:25" ht="24.9" customHeight="1" x14ac:dyDescent="0.25">
      <c r="A144" s="146"/>
      <c r="B144" s="148"/>
      <c r="C144" s="83">
        <v>14</v>
      </c>
      <c r="D144" s="87" t="s">
        <v>198</v>
      </c>
      <c r="E144" s="87">
        <v>82166960.323200002</v>
      </c>
      <c r="F144" s="87">
        <f t="shared" si="36"/>
        <v>-6066891.2400000002</v>
      </c>
      <c r="G144" s="87">
        <v>30020971.740699999</v>
      </c>
      <c r="H144" s="87">
        <v>2465008.8097000001</v>
      </c>
      <c r="I144" s="87">
        <f t="shared" si="32"/>
        <v>1232504.40485</v>
      </c>
      <c r="J144" s="87">
        <f t="shared" si="35"/>
        <v>1232504.40485</v>
      </c>
      <c r="K144" s="87">
        <v>61269656.412600003</v>
      </c>
      <c r="L144" s="88">
        <f t="shared" si="37"/>
        <v>168623201.64135003</v>
      </c>
      <c r="M144" s="82"/>
      <c r="N144" s="147">
        <v>25</v>
      </c>
      <c r="O144" s="89">
        <v>1</v>
      </c>
      <c r="P144" s="147" t="s">
        <v>55</v>
      </c>
      <c r="Q144" s="87" t="s">
        <v>577</v>
      </c>
      <c r="R144" s="87">
        <v>83334352.572500005</v>
      </c>
      <c r="S144" s="87">
        <f>-3018317.48</f>
        <v>-3018317.48</v>
      </c>
      <c r="T144" s="87">
        <v>31999352.440900002</v>
      </c>
      <c r="U144" s="87">
        <v>2500030.5772000002</v>
      </c>
      <c r="V144" s="87"/>
      <c r="W144" s="87">
        <f t="shared" si="26"/>
        <v>2500030.5772000002</v>
      </c>
      <c r="X144" s="87">
        <v>65307324.040399998</v>
      </c>
      <c r="Y144" s="88">
        <f t="shared" si="38"/>
        <v>180122742.15099999</v>
      </c>
    </row>
    <row r="145" spans="1:25" ht="24.9" customHeight="1" x14ac:dyDescent="0.25">
      <c r="A145" s="146"/>
      <c r="B145" s="148"/>
      <c r="C145" s="83">
        <v>15</v>
      </c>
      <c r="D145" s="87" t="s">
        <v>199</v>
      </c>
      <c r="E145" s="87">
        <v>86318130.456400007</v>
      </c>
      <c r="F145" s="87">
        <f t="shared" si="36"/>
        <v>-6066891.2400000002</v>
      </c>
      <c r="G145" s="87">
        <v>32199099.782099999</v>
      </c>
      <c r="H145" s="87">
        <v>2589543.9136999999</v>
      </c>
      <c r="I145" s="87">
        <f t="shared" si="32"/>
        <v>1294771.95685</v>
      </c>
      <c r="J145" s="87">
        <f t="shared" si="35"/>
        <v>1294771.95685</v>
      </c>
      <c r="K145" s="87">
        <v>65714987.4256</v>
      </c>
      <c r="L145" s="88">
        <f t="shared" si="37"/>
        <v>179460098.38095003</v>
      </c>
      <c r="M145" s="82"/>
      <c r="N145" s="148"/>
      <c r="O145" s="89">
        <v>2</v>
      </c>
      <c r="P145" s="148"/>
      <c r="Q145" s="87" t="s">
        <v>578</v>
      </c>
      <c r="R145" s="87">
        <v>93932862.215800002</v>
      </c>
      <c r="S145" s="87">
        <f t="shared" ref="S145:S156" si="41">-3018317.48</f>
        <v>-3018317.48</v>
      </c>
      <c r="T145" s="87">
        <v>31936895.064399999</v>
      </c>
      <c r="U145" s="87">
        <v>2817985.8665</v>
      </c>
      <c r="V145" s="87"/>
      <c r="W145" s="87">
        <f t="shared" si="26"/>
        <v>2817985.8665</v>
      </c>
      <c r="X145" s="87">
        <v>65179855.082000002</v>
      </c>
      <c r="Y145" s="88">
        <f t="shared" si="38"/>
        <v>190849280.74870002</v>
      </c>
    </row>
    <row r="146" spans="1:25" ht="24.9" customHeight="1" x14ac:dyDescent="0.25">
      <c r="A146" s="146"/>
      <c r="B146" s="148"/>
      <c r="C146" s="83">
        <v>16</v>
      </c>
      <c r="D146" s="87" t="s">
        <v>200</v>
      </c>
      <c r="E146" s="87">
        <v>78732661.734400004</v>
      </c>
      <c r="F146" s="87">
        <f t="shared" si="36"/>
        <v>-6066891.2400000002</v>
      </c>
      <c r="G146" s="87">
        <v>28023722.012800001</v>
      </c>
      <c r="H146" s="87">
        <v>2361979.852</v>
      </c>
      <c r="I146" s="87">
        <f t="shared" si="32"/>
        <v>1180989.926</v>
      </c>
      <c r="J146" s="87">
        <f t="shared" si="35"/>
        <v>1180989.926</v>
      </c>
      <c r="K146" s="87">
        <v>57193479.077</v>
      </c>
      <c r="L146" s="88">
        <f t="shared" si="37"/>
        <v>159063961.51019999</v>
      </c>
      <c r="M146" s="82"/>
      <c r="N146" s="148"/>
      <c r="O146" s="89">
        <v>3</v>
      </c>
      <c r="P146" s="148"/>
      <c r="Q146" s="87" t="s">
        <v>579</v>
      </c>
      <c r="R146" s="87">
        <v>96178912.518000007</v>
      </c>
      <c r="S146" s="87">
        <f t="shared" si="41"/>
        <v>-3018317.48</v>
      </c>
      <c r="T146" s="87">
        <v>33909336.955899999</v>
      </c>
      <c r="U146" s="87">
        <v>2885367.3755000001</v>
      </c>
      <c r="V146" s="87"/>
      <c r="W146" s="87">
        <f t="shared" si="26"/>
        <v>2885367.3755000001</v>
      </c>
      <c r="X146" s="87">
        <v>69205402.223700002</v>
      </c>
      <c r="Y146" s="88">
        <f t="shared" si="38"/>
        <v>199160701.59310001</v>
      </c>
    </row>
    <row r="147" spans="1:25" ht="24.9" customHeight="1" x14ac:dyDescent="0.25">
      <c r="A147" s="146"/>
      <c r="B147" s="148"/>
      <c r="C147" s="83">
        <v>17</v>
      </c>
      <c r="D147" s="87" t="s">
        <v>201</v>
      </c>
      <c r="E147" s="87">
        <v>99620868.950800002</v>
      </c>
      <c r="F147" s="87">
        <f t="shared" si="36"/>
        <v>-6066891.2400000002</v>
      </c>
      <c r="G147" s="87">
        <v>35229231.077600002</v>
      </c>
      <c r="H147" s="87">
        <v>2988626.0685000001</v>
      </c>
      <c r="I147" s="87">
        <f t="shared" si="32"/>
        <v>1494313.03425</v>
      </c>
      <c r="J147" s="87">
        <f t="shared" si="35"/>
        <v>1494313.03425</v>
      </c>
      <c r="K147" s="87">
        <v>71899167.769999996</v>
      </c>
      <c r="L147" s="88">
        <f t="shared" si="37"/>
        <v>202176689.59265</v>
      </c>
      <c r="M147" s="82"/>
      <c r="N147" s="148"/>
      <c r="O147" s="89">
        <v>4</v>
      </c>
      <c r="P147" s="148"/>
      <c r="Q147" s="87" t="s">
        <v>580</v>
      </c>
      <c r="R147" s="87">
        <v>113478010.00740001</v>
      </c>
      <c r="S147" s="87">
        <f t="shared" si="41"/>
        <v>-3018317.48</v>
      </c>
      <c r="T147" s="87">
        <v>38715490.4494</v>
      </c>
      <c r="U147" s="87">
        <v>3404340.3001999999</v>
      </c>
      <c r="V147" s="87"/>
      <c r="W147" s="87">
        <f t="shared" si="26"/>
        <v>3404340.3001999999</v>
      </c>
      <c r="X147" s="87">
        <v>79014257.704999998</v>
      </c>
      <c r="Y147" s="88">
        <f t="shared" si="38"/>
        <v>231593780.98199999</v>
      </c>
    </row>
    <row r="148" spans="1:25" ht="24.9" customHeight="1" x14ac:dyDescent="0.25">
      <c r="A148" s="146"/>
      <c r="B148" s="148"/>
      <c r="C148" s="83">
        <v>18</v>
      </c>
      <c r="D148" s="87" t="s">
        <v>202</v>
      </c>
      <c r="E148" s="87">
        <v>93354877.236399993</v>
      </c>
      <c r="F148" s="87">
        <f t="shared" si="36"/>
        <v>-6066891.2400000002</v>
      </c>
      <c r="G148" s="87">
        <v>35697004.723399997</v>
      </c>
      <c r="H148" s="87">
        <v>2800646.3171000001</v>
      </c>
      <c r="I148" s="87">
        <f t="shared" si="32"/>
        <v>1400323.1585500001</v>
      </c>
      <c r="J148" s="87">
        <f t="shared" si="35"/>
        <v>1400323.1585500001</v>
      </c>
      <c r="K148" s="87">
        <v>72853844.747199997</v>
      </c>
      <c r="L148" s="88">
        <f t="shared" si="37"/>
        <v>197239158.62554997</v>
      </c>
      <c r="M148" s="82"/>
      <c r="N148" s="148"/>
      <c r="O148" s="89">
        <v>5</v>
      </c>
      <c r="P148" s="148"/>
      <c r="Q148" s="87" t="s">
        <v>581</v>
      </c>
      <c r="R148" s="87">
        <v>81028182.595100001</v>
      </c>
      <c r="S148" s="87">
        <f t="shared" si="41"/>
        <v>-3018317.48</v>
      </c>
      <c r="T148" s="87">
        <v>29505654.126800001</v>
      </c>
      <c r="U148" s="87">
        <v>2430845.4778999998</v>
      </c>
      <c r="V148" s="87"/>
      <c r="W148" s="87">
        <f t="shared" si="26"/>
        <v>2430845.4778999998</v>
      </c>
      <c r="X148" s="87">
        <v>60217947.180100001</v>
      </c>
      <c r="Y148" s="88">
        <f t="shared" si="38"/>
        <v>170164311.89989999</v>
      </c>
    </row>
    <row r="149" spans="1:25" ht="24.9" customHeight="1" x14ac:dyDescent="0.25">
      <c r="A149" s="146"/>
      <c r="B149" s="148"/>
      <c r="C149" s="83">
        <v>19</v>
      </c>
      <c r="D149" s="87" t="s">
        <v>203</v>
      </c>
      <c r="E149" s="87">
        <v>109335745.3096</v>
      </c>
      <c r="F149" s="87">
        <f t="shared" si="36"/>
        <v>-6066891.2400000002</v>
      </c>
      <c r="G149" s="87">
        <v>41900350.159299999</v>
      </c>
      <c r="H149" s="87">
        <v>3280072.3593000001</v>
      </c>
      <c r="I149" s="87">
        <f t="shared" si="32"/>
        <v>1640036.1796500001</v>
      </c>
      <c r="J149" s="87">
        <f t="shared" si="35"/>
        <v>1640036.1796500001</v>
      </c>
      <c r="K149" s="87">
        <v>85514222.524100006</v>
      </c>
      <c r="L149" s="88">
        <f t="shared" si="37"/>
        <v>232323462.93265003</v>
      </c>
      <c r="M149" s="82"/>
      <c r="N149" s="148"/>
      <c r="O149" s="89">
        <v>6</v>
      </c>
      <c r="P149" s="148"/>
      <c r="Q149" s="87" t="s">
        <v>582</v>
      </c>
      <c r="R149" s="87">
        <v>76193580.218999997</v>
      </c>
      <c r="S149" s="87">
        <f t="shared" si="41"/>
        <v>-3018317.48</v>
      </c>
      <c r="T149" s="87">
        <v>30484177.346799999</v>
      </c>
      <c r="U149" s="87">
        <v>2285807.4065999999</v>
      </c>
      <c r="V149" s="87"/>
      <c r="W149" s="87">
        <f t="shared" si="26"/>
        <v>2285807.4065999999</v>
      </c>
      <c r="X149" s="87">
        <v>62215010.499700002</v>
      </c>
      <c r="Y149" s="88">
        <f t="shared" si="38"/>
        <v>168160257.9921</v>
      </c>
    </row>
    <row r="150" spans="1:25" ht="24.9" customHeight="1" x14ac:dyDescent="0.25">
      <c r="A150" s="146"/>
      <c r="B150" s="148"/>
      <c r="C150" s="83">
        <v>20</v>
      </c>
      <c r="D150" s="87" t="s">
        <v>204</v>
      </c>
      <c r="E150" s="87">
        <v>75778172.406300008</v>
      </c>
      <c r="F150" s="87">
        <f t="shared" si="36"/>
        <v>-6066891.2400000002</v>
      </c>
      <c r="G150" s="87">
        <v>28608311.382599998</v>
      </c>
      <c r="H150" s="87">
        <v>2273345.1721999999</v>
      </c>
      <c r="I150" s="87">
        <f t="shared" si="32"/>
        <v>1136672.5861</v>
      </c>
      <c r="J150" s="87">
        <f t="shared" si="35"/>
        <v>1136672.5861</v>
      </c>
      <c r="K150" s="87">
        <v>58386564.702</v>
      </c>
      <c r="L150" s="88">
        <f t="shared" si="37"/>
        <v>157842829.83700001</v>
      </c>
      <c r="M150" s="82"/>
      <c r="N150" s="148"/>
      <c r="O150" s="89">
        <v>7</v>
      </c>
      <c r="P150" s="148"/>
      <c r="Q150" s="87" t="s">
        <v>583</v>
      </c>
      <c r="R150" s="87">
        <v>87058008.907200009</v>
      </c>
      <c r="S150" s="87">
        <f t="shared" si="41"/>
        <v>-3018317.48</v>
      </c>
      <c r="T150" s="87">
        <v>31730771.129099999</v>
      </c>
      <c r="U150" s="87">
        <v>2611740.2672000001</v>
      </c>
      <c r="V150" s="87"/>
      <c r="W150" s="87">
        <f t="shared" si="26"/>
        <v>2611740.2672000001</v>
      </c>
      <c r="X150" s="87">
        <v>64759177.736699998</v>
      </c>
      <c r="Y150" s="88">
        <f t="shared" si="38"/>
        <v>183141380.56019998</v>
      </c>
    </row>
    <row r="151" spans="1:25" ht="24.9" customHeight="1" x14ac:dyDescent="0.25">
      <c r="A151" s="146"/>
      <c r="B151" s="148"/>
      <c r="C151" s="83">
        <v>21</v>
      </c>
      <c r="D151" s="87" t="s">
        <v>205</v>
      </c>
      <c r="E151" s="87">
        <v>103613263.5888</v>
      </c>
      <c r="F151" s="87">
        <f t="shared" si="36"/>
        <v>-6066891.2400000002</v>
      </c>
      <c r="G151" s="87">
        <v>38636222.594599999</v>
      </c>
      <c r="H151" s="87">
        <v>3108397.9076999999</v>
      </c>
      <c r="I151" s="87">
        <f t="shared" si="32"/>
        <v>1554198.9538499999</v>
      </c>
      <c r="J151" s="87">
        <f t="shared" si="35"/>
        <v>1554198.9538499999</v>
      </c>
      <c r="K151" s="87">
        <v>78852480.322600007</v>
      </c>
      <c r="L151" s="88">
        <f t="shared" si="37"/>
        <v>216589274.21985</v>
      </c>
      <c r="M151" s="82"/>
      <c r="N151" s="148"/>
      <c r="O151" s="89">
        <v>8</v>
      </c>
      <c r="P151" s="148"/>
      <c r="Q151" s="87" t="s">
        <v>584</v>
      </c>
      <c r="R151" s="87">
        <v>136224790.48800001</v>
      </c>
      <c r="S151" s="87">
        <f t="shared" si="41"/>
        <v>-3018317.48</v>
      </c>
      <c r="T151" s="87">
        <v>47853165.153499998</v>
      </c>
      <c r="U151" s="87">
        <v>4086743.7146000001</v>
      </c>
      <c r="V151" s="87"/>
      <c r="W151" s="87">
        <f t="shared" si="26"/>
        <v>4086743.7146000001</v>
      </c>
      <c r="X151" s="87">
        <v>97663293.930999994</v>
      </c>
      <c r="Y151" s="88">
        <f t="shared" si="38"/>
        <v>282809675.8071</v>
      </c>
    </row>
    <row r="152" spans="1:25" ht="24.9" customHeight="1" x14ac:dyDescent="0.25">
      <c r="A152" s="146"/>
      <c r="B152" s="148"/>
      <c r="C152" s="83">
        <v>22</v>
      </c>
      <c r="D152" s="87" t="s">
        <v>206</v>
      </c>
      <c r="E152" s="87">
        <v>100890113.4209</v>
      </c>
      <c r="F152" s="87">
        <f t="shared" si="36"/>
        <v>-6066891.2400000002</v>
      </c>
      <c r="G152" s="87">
        <v>36550248.369199999</v>
      </c>
      <c r="H152" s="87">
        <v>3026703.4026000001</v>
      </c>
      <c r="I152" s="87">
        <f t="shared" si="32"/>
        <v>1513351.7013000001</v>
      </c>
      <c r="J152" s="87">
        <f t="shared" si="35"/>
        <v>1513351.7013000001</v>
      </c>
      <c r="K152" s="87">
        <v>74595225.588200003</v>
      </c>
      <c r="L152" s="88">
        <f t="shared" si="37"/>
        <v>207482047.8396</v>
      </c>
      <c r="M152" s="82"/>
      <c r="N152" s="148"/>
      <c r="O152" s="89">
        <v>9</v>
      </c>
      <c r="P152" s="148"/>
      <c r="Q152" s="87" t="s">
        <v>69</v>
      </c>
      <c r="R152" s="87">
        <v>126245581.9843</v>
      </c>
      <c r="S152" s="87">
        <f t="shared" si="41"/>
        <v>-3018317.48</v>
      </c>
      <c r="T152" s="87">
        <v>37574184.0436</v>
      </c>
      <c r="U152" s="87">
        <v>3787367.4594999999</v>
      </c>
      <c r="V152" s="87"/>
      <c r="W152" s="87">
        <f t="shared" si="26"/>
        <v>3787367.4594999999</v>
      </c>
      <c r="X152" s="87">
        <v>76684970.966900006</v>
      </c>
      <c r="Y152" s="88">
        <f t="shared" si="38"/>
        <v>241273786.97429997</v>
      </c>
    </row>
    <row r="153" spans="1:25" ht="24.9" customHeight="1" x14ac:dyDescent="0.25">
      <c r="A153" s="146"/>
      <c r="B153" s="149"/>
      <c r="C153" s="83">
        <v>23</v>
      </c>
      <c r="D153" s="87" t="s">
        <v>207</v>
      </c>
      <c r="E153" s="87">
        <v>106860481.9809</v>
      </c>
      <c r="F153" s="87">
        <f t="shared" si="36"/>
        <v>-6066891.2400000002</v>
      </c>
      <c r="G153" s="87">
        <v>39598620.720899999</v>
      </c>
      <c r="H153" s="87">
        <v>3205814.4594000001</v>
      </c>
      <c r="I153" s="87">
        <f>H153/2</f>
        <v>1602907.2297</v>
      </c>
      <c r="J153" s="87">
        <f t="shared" si="35"/>
        <v>1602907.2297</v>
      </c>
      <c r="K153" s="87">
        <v>80816634.016299993</v>
      </c>
      <c r="L153" s="88">
        <f t="shared" si="37"/>
        <v>222811752.7078</v>
      </c>
      <c r="M153" s="82"/>
      <c r="N153" s="148"/>
      <c r="O153" s="89">
        <v>10</v>
      </c>
      <c r="P153" s="148"/>
      <c r="Q153" s="99" t="s">
        <v>823</v>
      </c>
      <c r="R153" s="87">
        <v>96575948.122299999</v>
      </c>
      <c r="S153" s="87">
        <f t="shared" si="41"/>
        <v>-3018317.48</v>
      </c>
      <c r="T153" s="87">
        <v>34604102.305299997</v>
      </c>
      <c r="U153" s="87">
        <v>2897278.4437000002</v>
      </c>
      <c r="V153" s="87"/>
      <c r="W153" s="87">
        <f t="shared" si="26"/>
        <v>2897278.4437000002</v>
      </c>
      <c r="X153" s="87">
        <v>70623345.473900005</v>
      </c>
      <c r="Y153" s="88">
        <f t="shared" si="38"/>
        <v>201682356.86519998</v>
      </c>
    </row>
    <row r="154" spans="1:25" ht="24.9" customHeight="1" x14ac:dyDescent="0.25">
      <c r="A154" s="83"/>
      <c r="B154" s="153" t="s">
        <v>911</v>
      </c>
      <c r="C154" s="154"/>
      <c r="D154" s="90"/>
      <c r="E154" s="90">
        <f>SUM(E131:E153)</f>
        <v>2286149472.8455997</v>
      </c>
      <c r="F154" s="90">
        <f t="shared" ref="F154:K154" si="42">SUM(F131:F153)</f>
        <v>-139538498.51999995</v>
      </c>
      <c r="G154" s="90">
        <f t="shared" ref="G154" si="43">SUM(G131:G153)</f>
        <v>832440013.73389983</v>
      </c>
      <c r="H154" s="90">
        <f t="shared" si="42"/>
        <v>68584484.185500011</v>
      </c>
      <c r="I154" s="90">
        <f t="shared" si="42"/>
        <v>34292242.092750005</v>
      </c>
      <c r="J154" s="90">
        <f t="shared" si="42"/>
        <v>34292242.092750005</v>
      </c>
      <c r="K154" s="90">
        <f t="shared" si="42"/>
        <v>1698922808.5638001</v>
      </c>
      <c r="L154" s="91">
        <f t="shared" si="37"/>
        <v>4712266038.7160501</v>
      </c>
      <c r="M154" s="82"/>
      <c r="N154" s="148"/>
      <c r="O154" s="89">
        <v>11</v>
      </c>
      <c r="P154" s="148"/>
      <c r="Q154" s="87" t="s">
        <v>198</v>
      </c>
      <c r="R154" s="87">
        <v>92441845.335799992</v>
      </c>
      <c r="S154" s="87">
        <f t="shared" si="41"/>
        <v>-3018317.48</v>
      </c>
      <c r="T154" s="87">
        <v>34585496.427900001</v>
      </c>
      <c r="U154" s="87">
        <v>2773255.3601000002</v>
      </c>
      <c r="V154" s="87"/>
      <c r="W154" s="87">
        <f t="shared" si="26"/>
        <v>2773255.3601000002</v>
      </c>
      <c r="X154" s="87">
        <v>70585372.828600004</v>
      </c>
      <c r="Y154" s="88">
        <f t="shared" si="38"/>
        <v>197367652.47240001</v>
      </c>
    </row>
    <row r="155" spans="1:25" ht="24.9" customHeight="1" x14ac:dyDescent="0.25">
      <c r="A155" s="146">
        <v>8</v>
      </c>
      <c r="B155" s="147" t="s">
        <v>912</v>
      </c>
      <c r="C155" s="83">
        <v>1</v>
      </c>
      <c r="D155" s="87" t="s">
        <v>208</v>
      </c>
      <c r="E155" s="87">
        <v>89741404.372400001</v>
      </c>
      <c r="F155" s="87">
        <v>0</v>
      </c>
      <c r="G155" s="87">
        <v>30180505.3869</v>
      </c>
      <c r="H155" s="87">
        <v>2692242.1312000002</v>
      </c>
      <c r="I155" s="87">
        <v>0</v>
      </c>
      <c r="J155" s="87">
        <f t="shared" si="35"/>
        <v>2692242.1312000002</v>
      </c>
      <c r="K155" s="87">
        <v>61595247.861599997</v>
      </c>
      <c r="L155" s="88">
        <f t="shared" si="37"/>
        <v>184209399.75209999</v>
      </c>
      <c r="M155" s="82"/>
      <c r="N155" s="148"/>
      <c r="O155" s="89">
        <v>12</v>
      </c>
      <c r="P155" s="148"/>
      <c r="Q155" s="87" t="s">
        <v>585</v>
      </c>
      <c r="R155" s="87">
        <v>98212825.575000003</v>
      </c>
      <c r="S155" s="87">
        <f t="shared" si="41"/>
        <v>-3018317.48</v>
      </c>
      <c r="T155" s="87">
        <v>32411381.418900002</v>
      </c>
      <c r="U155" s="87">
        <v>2946384.7672000001</v>
      </c>
      <c r="V155" s="87"/>
      <c r="W155" s="87">
        <f t="shared" si="26"/>
        <v>2946384.7672000001</v>
      </c>
      <c r="X155" s="87">
        <v>66148231.994000003</v>
      </c>
      <c r="Y155" s="88">
        <f t="shared" si="38"/>
        <v>196700506.27509999</v>
      </c>
    </row>
    <row r="156" spans="1:25" ht="24.9" customHeight="1" x14ac:dyDescent="0.25">
      <c r="A156" s="146"/>
      <c r="B156" s="148"/>
      <c r="C156" s="83">
        <v>2</v>
      </c>
      <c r="D156" s="87" t="s">
        <v>209</v>
      </c>
      <c r="E156" s="87">
        <v>86776659.607899994</v>
      </c>
      <c r="F156" s="87">
        <v>0</v>
      </c>
      <c r="G156" s="87">
        <v>32946652.116700001</v>
      </c>
      <c r="H156" s="87">
        <v>2603299.7881999998</v>
      </c>
      <c r="I156" s="87">
        <v>0</v>
      </c>
      <c r="J156" s="87">
        <f t="shared" si="35"/>
        <v>2603299.7881999998</v>
      </c>
      <c r="K156" s="87">
        <v>67240663.379299998</v>
      </c>
      <c r="L156" s="88">
        <f t="shared" si="37"/>
        <v>189567274.89209998</v>
      </c>
      <c r="M156" s="82"/>
      <c r="N156" s="149"/>
      <c r="O156" s="89">
        <v>13</v>
      </c>
      <c r="P156" s="149"/>
      <c r="Q156" s="87" t="s">
        <v>586</v>
      </c>
      <c r="R156" s="87">
        <v>78841840.258599997</v>
      </c>
      <c r="S156" s="87">
        <f t="shared" si="41"/>
        <v>-3018317.48</v>
      </c>
      <c r="T156" s="87">
        <v>29041674.6208</v>
      </c>
      <c r="U156" s="87">
        <v>2365255.2078</v>
      </c>
      <c r="V156" s="87"/>
      <c r="W156" s="87">
        <f t="shared" si="26"/>
        <v>2365255.2078</v>
      </c>
      <c r="X156" s="87">
        <v>59271013.644299999</v>
      </c>
      <c r="Y156" s="88">
        <f t="shared" si="38"/>
        <v>166501466.25150001</v>
      </c>
    </row>
    <row r="157" spans="1:25" ht="24.9" customHeight="1" x14ac:dyDescent="0.25">
      <c r="A157" s="146"/>
      <c r="B157" s="148"/>
      <c r="C157" s="83">
        <v>3</v>
      </c>
      <c r="D157" s="87" t="s">
        <v>210</v>
      </c>
      <c r="E157" s="87">
        <v>121743894.1573</v>
      </c>
      <c r="F157" s="87">
        <v>0</v>
      </c>
      <c r="G157" s="87">
        <v>42570268.558600001</v>
      </c>
      <c r="H157" s="87">
        <v>3652316.8247000002</v>
      </c>
      <c r="I157" s="87">
        <v>0</v>
      </c>
      <c r="J157" s="87">
        <f t="shared" si="35"/>
        <v>3652316.8247000002</v>
      </c>
      <c r="K157" s="87">
        <v>86881455.753800005</v>
      </c>
      <c r="L157" s="88">
        <f t="shared" si="37"/>
        <v>254847935.29440001</v>
      </c>
      <c r="M157" s="82"/>
      <c r="N157" s="83"/>
      <c r="O157" s="154" t="s">
        <v>913</v>
      </c>
      <c r="P157" s="155"/>
      <c r="Q157" s="90"/>
      <c r="R157" s="90">
        <f t="shared" ref="R157" si="44">SUM(R144:R156)</f>
        <v>1259746740.7990003</v>
      </c>
      <c r="S157" s="90">
        <f t="shared" ref="S157" si="45">SUM(S136:S156)</f>
        <v>-39238127.239999995</v>
      </c>
      <c r="T157" s="90">
        <f t="shared" ref="T157" si="46">SUM(T144:T156)</f>
        <v>444351681.48330009</v>
      </c>
      <c r="U157" s="90">
        <f>SUM(U144:U156)</f>
        <v>37792402.223999999</v>
      </c>
      <c r="V157" s="90">
        <f t="shared" ref="V157:X157" si="47">SUM(V144:V156)</f>
        <v>0</v>
      </c>
      <c r="W157" s="90">
        <f t="shared" si="26"/>
        <v>37792402.223999999</v>
      </c>
      <c r="X157" s="90">
        <f t="shared" si="47"/>
        <v>906875203.30630004</v>
      </c>
      <c r="Y157" s="91">
        <f t="shared" si="38"/>
        <v>2609527900.5726004</v>
      </c>
    </row>
    <row r="158" spans="1:25" ht="24.9" customHeight="1" x14ac:dyDescent="0.25">
      <c r="A158" s="146"/>
      <c r="B158" s="148"/>
      <c r="C158" s="83">
        <v>4</v>
      </c>
      <c r="D158" s="87" t="s">
        <v>211</v>
      </c>
      <c r="E158" s="87">
        <v>70128164.199000001</v>
      </c>
      <c r="F158" s="87">
        <v>0</v>
      </c>
      <c r="G158" s="87">
        <v>28633517.890799999</v>
      </c>
      <c r="H158" s="87">
        <v>2103844.926</v>
      </c>
      <c r="I158" s="87">
        <v>0</v>
      </c>
      <c r="J158" s="87">
        <f t="shared" si="35"/>
        <v>2103844.926</v>
      </c>
      <c r="K158" s="87">
        <v>58438008.542999998</v>
      </c>
      <c r="L158" s="88">
        <f t="shared" si="37"/>
        <v>159303535.55879998</v>
      </c>
      <c r="M158" s="82"/>
      <c r="N158" s="147">
        <v>26</v>
      </c>
      <c r="O158" s="89">
        <v>1</v>
      </c>
      <c r="P158" s="147" t="s">
        <v>56</v>
      </c>
      <c r="Q158" s="87" t="s">
        <v>587</v>
      </c>
      <c r="R158" s="87">
        <v>86692462.704999998</v>
      </c>
      <c r="S158" s="87">
        <v>0</v>
      </c>
      <c r="T158" s="87">
        <v>34152201.300399996</v>
      </c>
      <c r="U158" s="87">
        <v>2600773.8812000002</v>
      </c>
      <c r="V158" s="87">
        <f t="shared" ref="V158:V182" si="48">U158/2</f>
        <v>1300386.9406000001</v>
      </c>
      <c r="W158" s="87">
        <f t="shared" si="26"/>
        <v>1300386.9406000001</v>
      </c>
      <c r="X158" s="87">
        <v>69701062.893000007</v>
      </c>
      <c r="Y158" s="88">
        <f t="shared" si="38"/>
        <v>191846113.83899999</v>
      </c>
    </row>
    <row r="159" spans="1:25" ht="24.9" customHeight="1" x14ac:dyDescent="0.25">
      <c r="A159" s="146"/>
      <c r="B159" s="148"/>
      <c r="C159" s="83">
        <v>5</v>
      </c>
      <c r="D159" s="87" t="s">
        <v>212</v>
      </c>
      <c r="E159" s="87">
        <v>97063076.703500003</v>
      </c>
      <c r="F159" s="87">
        <v>0</v>
      </c>
      <c r="G159" s="87">
        <v>35717906.342299998</v>
      </c>
      <c r="H159" s="87">
        <v>2911892.3010999998</v>
      </c>
      <c r="I159" s="87">
        <v>0</v>
      </c>
      <c r="J159" s="87">
        <f t="shared" si="35"/>
        <v>2911892.3010999998</v>
      </c>
      <c r="K159" s="87">
        <v>72896502.760399997</v>
      </c>
      <c r="L159" s="88">
        <f t="shared" si="37"/>
        <v>208589378.10729998</v>
      </c>
      <c r="M159" s="82"/>
      <c r="N159" s="148"/>
      <c r="O159" s="89">
        <v>2</v>
      </c>
      <c r="P159" s="148"/>
      <c r="Q159" s="87" t="s">
        <v>588</v>
      </c>
      <c r="R159" s="87">
        <v>74431390.224000007</v>
      </c>
      <c r="S159" s="87">
        <v>0</v>
      </c>
      <c r="T159" s="87">
        <v>28643840.1065</v>
      </c>
      <c r="U159" s="87">
        <v>2232941.7067</v>
      </c>
      <c r="V159" s="87">
        <f t="shared" si="48"/>
        <v>1116470.85335</v>
      </c>
      <c r="W159" s="87">
        <f t="shared" si="26"/>
        <v>1116470.85335</v>
      </c>
      <c r="X159" s="87">
        <v>58459075.103299998</v>
      </c>
      <c r="Y159" s="88">
        <f t="shared" si="38"/>
        <v>162650776.28715</v>
      </c>
    </row>
    <row r="160" spans="1:25" ht="24.9" customHeight="1" x14ac:dyDescent="0.25">
      <c r="A160" s="146"/>
      <c r="B160" s="148"/>
      <c r="C160" s="83">
        <v>6</v>
      </c>
      <c r="D160" s="87" t="s">
        <v>213</v>
      </c>
      <c r="E160" s="87">
        <v>69923796.434599996</v>
      </c>
      <c r="F160" s="87">
        <v>0</v>
      </c>
      <c r="G160" s="87">
        <v>27694249.423799999</v>
      </c>
      <c r="H160" s="87">
        <v>2097713.8930000002</v>
      </c>
      <c r="I160" s="87">
        <v>0</v>
      </c>
      <c r="J160" s="87">
        <f t="shared" si="35"/>
        <v>2097713.8930000002</v>
      </c>
      <c r="K160" s="87">
        <v>56521060.0594</v>
      </c>
      <c r="L160" s="88">
        <f t="shared" si="37"/>
        <v>156236819.81079999</v>
      </c>
      <c r="M160" s="82"/>
      <c r="N160" s="148"/>
      <c r="O160" s="89">
        <v>3</v>
      </c>
      <c r="P160" s="148"/>
      <c r="Q160" s="87" t="s">
        <v>589</v>
      </c>
      <c r="R160" s="87">
        <v>85239394.099700004</v>
      </c>
      <c r="S160" s="87">
        <v>0</v>
      </c>
      <c r="T160" s="87">
        <v>38185225.866999999</v>
      </c>
      <c r="U160" s="87">
        <v>2557181.8229999999</v>
      </c>
      <c r="V160" s="87">
        <f t="shared" si="48"/>
        <v>1278590.9114999999</v>
      </c>
      <c r="W160" s="87">
        <f t="shared" si="26"/>
        <v>1278590.9114999999</v>
      </c>
      <c r="X160" s="87">
        <v>77932043.276700005</v>
      </c>
      <c r="Y160" s="88">
        <f t="shared" si="38"/>
        <v>202635254.15490001</v>
      </c>
    </row>
    <row r="161" spans="1:25" ht="24.9" customHeight="1" x14ac:dyDescent="0.25">
      <c r="A161" s="146"/>
      <c r="B161" s="148"/>
      <c r="C161" s="83">
        <v>7</v>
      </c>
      <c r="D161" s="87" t="s">
        <v>214</v>
      </c>
      <c r="E161" s="87">
        <v>117214968.699</v>
      </c>
      <c r="F161" s="87">
        <v>0</v>
      </c>
      <c r="G161" s="87">
        <v>39767493.787900001</v>
      </c>
      <c r="H161" s="87">
        <v>3516449.0610000002</v>
      </c>
      <c r="I161" s="87">
        <v>0</v>
      </c>
      <c r="J161" s="87">
        <f t="shared" si="35"/>
        <v>3516449.0610000002</v>
      </c>
      <c r="K161" s="87">
        <v>81161286.244100004</v>
      </c>
      <c r="L161" s="88">
        <f t="shared" si="37"/>
        <v>241660197.792</v>
      </c>
      <c r="M161" s="82"/>
      <c r="N161" s="148"/>
      <c r="O161" s="89">
        <v>4</v>
      </c>
      <c r="P161" s="148"/>
      <c r="Q161" s="87" t="s">
        <v>590</v>
      </c>
      <c r="R161" s="87">
        <v>138757212.18600002</v>
      </c>
      <c r="S161" s="87">
        <v>0</v>
      </c>
      <c r="T161" s="87">
        <v>37002037.996200003</v>
      </c>
      <c r="U161" s="87">
        <v>4162716.3656000001</v>
      </c>
      <c r="V161" s="87">
        <f t="shared" si="48"/>
        <v>2081358.1828000001</v>
      </c>
      <c r="W161" s="87">
        <f t="shared" si="26"/>
        <v>2081358.1828000001</v>
      </c>
      <c r="X161" s="87">
        <v>75517280.858500004</v>
      </c>
      <c r="Y161" s="88">
        <f t="shared" si="38"/>
        <v>253357889.22350001</v>
      </c>
    </row>
    <row r="162" spans="1:25" ht="24.9" customHeight="1" x14ac:dyDescent="0.25">
      <c r="A162" s="146"/>
      <c r="B162" s="148"/>
      <c r="C162" s="83">
        <v>8</v>
      </c>
      <c r="D162" s="87" t="s">
        <v>215</v>
      </c>
      <c r="E162" s="87">
        <v>77568826.310500011</v>
      </c>
      <c r="F162" s="87">
        <v>0</v>
      </c>
      <c r="G162" s="87">
        <v>30598517.431299999</v>
      </c>
      <c r="H162" s="87">
        <v>2327064.7892999998</v>
      </c>
      <c r="I162" s="87">
        <v>0</v>
      </c>
      <c r="J162" s="87">
        <f t="shared" si="35"/>
        <v>2327064.7892999998</v>
      </c>
      <c r="K162" s="87">
        <v>62448366.626599997</v>
      </c>
      <c r="L162" s="88">
        <f t="shared" si="37"/>
        <v>172942775.1577</v>
      </c>
      <c r="M162" s="82"/>
      <c r="N162" s="148"/>
      <c r="O162" s="89">
        <v>5</v>
      </c>
      <c r="P162" s="148"/>
      <c r="Q162" s="87" t="s">
        <v>591</v>
      </c>
      <c r="R162" s="87">
        <v>83289807.851900011</v>
      </c>
      <c r="S162" s="87">
        <v>0</v>
      </c>
      <c r="T162" s="87">
        <v>35206680.278499998</v>
      </c>
      <c r="U162" s="87">
        <v>2498694.2355999998</v>
      </c>
      <c r="V162" s="87">
        <f t="shared" si="48"/>
        <v>1249347.1177999999</v>
      </c>
      <c r="W162" s="87">
        <f t="shared" si="26"/>
        <v>1249347.1177999999</v>
      </c>
      <c r="X162" s="87">
        <v>71853143.952900007</v>
      </c>
      <c r="Y162" s="88">
        <f t="shared" si="38"/>
        <v>191598979.20109999</v>
      </c>
    </row>
    <row r="163" spans="1:25" ht="24.9" customHeight="1" x14ac:dyDescent="0.25">
      <c r="A163" s="146"/>
      <c r="B163" s="148"/>
      <c r="C163" s="83">
        <v>9</v>
      </c>
      <c r="D163" s="87" t="s">
        <v>216</v>
      </c>
      <c r="E163" s="87">
        <v>92124743.476700008</v>
      </c>
      <c r="F163" s="87">
        <v>0</v>
      </c>
      <c r="G163" s="87">
        <v>34018277.687700003</v>
      </c>
      <c r="H163" s="87">
        <v>2763742.3043</v>
      </c>
      <c r="I163" s="87">
        <v>0</v>
      </c>
      <c r="J163" s="87">
        <f t="shared" si="35"/>
        <v>2763742.3043</v>
      </c>
      <c r="K163" s="87">
        <v>69427738.837799996</v>
      </c>
      <c r="L163" s="88">
        <f t="shared" si="37"/>
        <v>198334502.30650002</v>
      </c>
      <c r="M163" s="82"/>
      <c r="N163" s="148"/>
      <c r="O163" s="89">
        <v>6</v>
      </c>
      <c r="P163" s="148"/>
      <c r="Q163" s="87" t="s">
        <v>592</v>
      </c>
      <c r="R163" s="87">
        <v>87721820.240099996</v>
      </c>
      <c r="S163" s="87">
        <v>0</v>
      </c>
      <c r="T163" s="87">
        <v>36152442.561499998</v>
      </c>
      <c r="U163" s="87">
        <v>2631654.6072</v>
      </c>
      <c r="V163" s="87">
        <f t="shared" si="48"/>
        <v>1315827.3036</v>
      </c>
      <c r="W163" s="87">
        <f t="shared" si="26"/>
        <v>1315827.3036</v>
      </c>
      <c r="X163" s="87">
        <v>73783345.634200007</v>
      </c>
      <c r="Y163" s="88">
        <f t="shared" si="38"/>
        <v>198973435.7394</v>
      </c>
    </row>
    <row r="164" spans="1:25" ht="24.9" customHeight="1" x14ac:dyDescent="0.25">
      <c r="A164" s="146"/>
      <c r="B164" s="148"/>
      <c r="C164" s="83">
        <v>10</v>
      </c>
      <c r="D164" s="87" t="s">
        <v>217</v>
      </c>
      <c r="E164" s="87">
        <v>78523635.6259</v>
      </c>
      <c r="F164" s="87">
        <v>0</v>
      </c>
      <c r="G164" s="87">
        <v>29849831.519699998</v>
      </c>
      <c r="H164" s="87">
        <v>2355709.0688</v>
      </c>
      <c r="I164" s="87">
        <v>0</v>
      </c>
      <c r="J164" s="87">
        <f t="shared" si="35"/>
        <v>2355709.0688</v>
      </c>
      <c r="K164" s="87">
        <v>60920377.1611</v>
      </c>
      <c r="L164" s="88">
        <f t="shared" si="37"/>
        <v>171649553.37549999</v>
      </c>
      <c r="M164" s="82"/>
      <c r="N164" s="148"/>
      <c r="O164" s="89">
        <v>7</v>
      </c>
      <c r="P164" s="148"/>
      <c r="Q164" s="87" t="s">
        <v>593</v>
      </c>
      <c r="R164" s="87">
        <v>83089027.393400013</v>
      </c>
      <c r="S164" s="87">
        <v>0</v>
      </c>
      <c r="T164" s="87">
        <v>33755202.952799998</v>
      </c>
      <c r="U164" s="87">
        <v>2492670.8218</v>
      </c>
      <c r="V164" s="87">
        <f t="shared" si="48"/>
        <v>1246335.4109</v>
      </c>
      <c r="W164" s="87">
        <f t="shared" si="26"/>
        <v>1246335.4109</v>
      </c>
      <c r="X164" s="87">
        <v>68890830.8803</v>
      </c>
      <c r="Y164" s="88">
        <f t="shared" si="38"/>
        <v>186981396.63740003</v>
      </c>
    </row>
    <row r="165" spans="1:25" ht="24.9" customHeight="1" x14ac:dyDescent="0.25">
      <c r="A165" s="146"/>
      <c r="B165" s="148"/>
      <c r="C165" s="83">
        <v>11</v>
      </c>
      <c r="D165" s="87" t="s">
        <v>218</v>
      </c>
      <c r="E165" s="87">
        <v>113136663.3616</v>
      </c>
      <c r="F165" s="87">
        <v>0</v>
      </c>
      <c r="G165" s="87">
        <v>43031840.245300002</v>
      </c>
      <c r="H165" s="87">
        <v>3394099.9008999998</v>
      </c>
      <c r="I165" s="87">
        <v>0</v>
      </c>
      <c r="J165" s="87">
        <f t="shared" si="35"/>
        <v>3394099.9008999998</v>
      </c>
      <c r="K165" s="87">
        <v>87823475.182600006</v>
      </c>
      <c r="L165" s="88">
        <f t="shared" si="37"/>
        <v>247386078.6904</v>
      </c>
      <c r="M165" s="82"/>
      <c r="N165" s="148"/>
      <c r="O165" s="89">
        <v>8</v>
      </c>
      <c r="P165" s="148"/>
      <c r="Q165" s="87" t="s">
        <v>594</v>
      </c>
      <c r="R165" s="87">
        <v>74245310.297000006</v>
      </c>
      <c r="S165" s="87">
        <v>0</v>
      </c>
      <c r="T165" s="87">
        <v>31092592.458099999</v>
      </c>
      <c r="U165" s="87">
        <v>2227359.3089000001</v>
      </c>
      <c r="V165" s="87">
        <f t="shared" si="48"/>
        <v>1113679.65445</v>
      </c>
      <c r="W165" s="87">
        <f t="shared" si="26"/>
        <v>1113679.65445</v>
      </c>
      <c r="X165" s="87">
        <v>63456721.965400003</v>
      </c>
      <c r="Y165" s="88">
        <f t="shared" si="38"/>
        <v>169908304.37495002</v>
      </c>
    </row>
    <row r="166" spans="1:25" ht="24.9" customHeight="1" x14ac:dyDescent="0.25">
      <c r="A166" s="146"/>
      <c r="B166" s="148"/>
      <c r="C166" s="83">
        <v>12</v>
      </c>
      <c r="D166" s="87" t="s">
        <v>219</v>
      </c>
      <c r="E166" s="87">
        <v>80125191.755500004</v>
      </c>
      <c r="F166" s="87">
        <v>0</v>
      </c>
      <c r="G166" s="87">
        <v>31649567.0909</v>
      </c>
      <c r="H166" s="87">
        <v>2403755.7527000001</v>
      </c>
      <c r="I166" s="87">
        <v>0</v>
      </c>
      <c r="J166" s="87">
        <f t="shared" si="35"/>
        <v>2403755.7527000001</v>
      </c>
      <c r="K166" s="87">
        <v>64593448.8068</v>
      </c>
      <c r="L166" s="88">
        <f t="shared" si="37"/>
        <v>178771963.4059</v>
      </c>
      <c r="M166" s="82"/>
      <c r="N166" s="148"/>
      <c r="O166" s="89">
        <v>9</v>
      </c>
      <c r="P166" s="148"/>
      <c r="Q166" s="87" t="s">
        <v>595</v>
      </c>
      <c r="R166" s="87">
        <v>80114963.876900002</v>
      </c>
      <c r="S166" s="87">
        <v>0</v>
      </c>
      <c r="T166" s="87">
        <v>33369222.2031</v>
      </c>
      <c r="U166" s="87">
        <v>2403448.9163000002</v>
      </c>
      <c r="V166" s="87">
        <f t="shared" si="48"/>
        <v>1201724.4581500001</v>
      </c>
      <c r="W166" s="87">
        <f t="shared" si="26"/>
        <v>1201724.4581500001</v>
      </c>
      <c r="X166" s="87">
        <v>68103084.630199999</v>
      </c>
      <c r="Y166" s="88">
        <f t="shared" si="38"/>
        <v>182788995.16834998</v>
      </c>
    </row>
    <row r="167" spans="1:25" ht="24.9" customHeight="1" x14ac:dyDescent="0.25">
      <c r="A167" s="146"/>
      <c r="B167" s="148"/>
      <c r="C167" s="83">
        <v>13</v>
      </c>
      <c r="D167" s="87" t="s">
        <v>220</v>
      </c>
      <c r="E167" s="87">
        <v>92445808.627900004</v>
      </c>
      <c r="F167" s="87">
        <v>0</v>
      </c>
      <c r="G167" s="87">
        <v>38281285.491099998</v>
      </c>
      <c r="H167" s="87">
        <v>2773374.2588</v>
      </c>
      <c r="I167" s="87">
        <v>0</v>
      </c>
      <c r="J167" s="87">
        <f t="shared" si="35"/>
        <v>2773374.2588</v>
      </c>
      <c r="K167" s="87">
        <v>78128090.900299996</v>
      </c>
      <c r="L167" s="88">
        <f t="shared" si="37"/>
        <v>211628559.27810001</v>
      </c>
      <c r="M167" s="82"/>
      <c r="N167" s="148"/>
      <c r="O167" s="89">
        <v>10</v>
      </c>
      <c r="P167" s="148"/>
      <c r="Q167" s="87" t="s">
        <v>596</v>
      </c>
      <c r="R167" s="87">
        <v>88229080.102400005</v>
      </c>
      <c r="S167" s="87">
        <v>0</v>
      </c>
      <c r="T167" s="87">
        <v>35541221.249600001</v>
      </c>
      <c r="U167" s="87">
        <v>2646872.4031000002</v>
      </c>
      <c r="V167" s="87">
        <f t="shared" si="48"/>
        <v>1323436.2015500001</v>
      </c>
      <c r="W167" s="87">
        <f t="shared" si="26"/>
        <v>1323436.2015500001</v>
      </c>
      <c r="X167" s="87">
        <v>72535907.007100001</v>
      </c>
      <c r="Y167" s="88">
        <f t="shared" si="38"/>
        <v>197629644.56064999</v>
      </c>
    </row>
    <row r="168" spans="1:25" ht="24.9" customHeight="1" x14ac:dyDescent="0.25">
      <c r="A168" s="146"/>
      <c r="B168" s="148"/>
      <c r="C168" s="83">
        <v>14</v>
      </c>
      <c r="D168" s="87" t="s">
        <v>221</v>
      </c>
      <c r="E168" s="87">
        <v>81717278.118599996</v>
      </c>
      <c r="F168" s="87">
        <v>0</v>
      </c>
      <c r="G168" s="87">
        <v>29438824.040899999</v>
      </c>
      <c r="H168" s="87">
        <v>2451518.3435999998</v>
      </c>
      <c r="I168" s="87">
        <v>0</v>
      </c>
      <c r="J168" s="87">
        <f t="shared" si="35"/>
        <v>2451518.3435999998</v>
      </c>
      <c r="K168" s="87">
        <v>60081553.9802</v>
      </c>
      <c r="L168" s="88">
        <f t="shared" si="37"/>
        <v>173689174.4833</v>
      </c>
      <c r="M168" s="82"/>
      <c r="N168" s="148"/>
      <c r="O168" s="89">
        <v>11</v>
      </c>
      <c r="P168" s="148"/>
      <c r="Q168" s="87" t="s">
        <v>597</v>
      </c>
      <c r="R168" s="87">
        <v>86181698.3662</v>
      </c>
      <c r="S168" s="87">
        <v>0</v>
      </c>
      <c r="T168" s="87">
        <v>32490076.257399999</v>
      </c>
      <c r="U168" s="87">
        <v>2585450.9509999999</v>
      </c>
      <c r="V168" s="87">
        <f t="shared" si="48"/>
        <v>1292725.4754999999</v>
      </c>
      <c r="W168" s="87">
        <f t="shared" si="26"/>
        <v>1292725.4754999999</v>
      </c>
      <c r="X168" s="87">
        <v>66308839.910400003</v>
      </c>
      <c r="Y168" s="88">
        <f t="shared" si="38"/>
        <v>186273340.00950003</v>
      </c>
    </row>
    <row r="169" spans="1:25" ht="24.9" customHeight="1" x14ac:dyDescent="0.25">
      <c r="A169" s="146"/>
      <c r="B169" s="148"/>
      <c r="C169" s="83">
        <v>15</v>
      </c>
      <c r="D169" s="87" t="s">
        <v>222</v>
      </c>
      <c r="E169" s="87">
        <v>75202739.951700002</v>
      </c>
      <c r="F169" s="87">
        <v>0</v>
      </c>
      <c r="G169" s="87">
        <v>27306955.318100002</v>
      </c>
      <c r="H169" s="87">
        <v>2256082.1985999998</v>
      </c>
      <c r="I169" s="87">
        <v>0</v>
      </c>
      <c r="J169" s="87">
        <f t="shared" si="35"/>
        <v>2256082.1985999998</v>
      </c>
      <c r="K169" s="87">
        <v>55730633.3873</v>
      </c>
      <c r="L169" s="88">
        <f t="shared" si="37"/>
        <v>160496410.85570002</v>
      </c>
      <c r="M169" s="82"/>
      <c r="N169" s="148"/>
      <c r="O169" s="89">
        <v>12</v>
      </c>
      <c r="P169" s="148"/>
      <c r="Q169" s="87" t="s">
        <v>598</v>
      </c>
      <c r="R169" s="87">
        <v>100282819.1075</v>
      </c>
      <c r="S169" s="87">
        <v>0</v>
      </c>
      <c r="T169" s="87">
        <v>39771176.259199999</v>
      </c>
      <c r="U169" s="87">
        <v>3008484.5732</v>
      </c>
      <c r="V169" s="87">
        <f t="shared" si="48"/>
        <v>1504242.2866</v>
      </c>
      <c r="W169" s="87">
        <f t="shared" si="26"/>
        <v>1504242.2866</v>
      </c>
      <c r="X169" s="87">
        <v>81168801.782000005</v>
      </c>
      <c r="Y169" s="88">
        <f t="shared" si="38"/>
        <v>222727039.43529999</v>
      </c>
    </row>
    <row r="170" spans="1:25" ht="24.9" customHeight="1" x14ac:dyDescent="0.25">
      <c r="A170" s="146"/>
      <c r="B170" s="148"/>
      <c r="C170" s="83">
        <v>16</v>
      </c>
      <c r="D170" s="87" t="s">
        <v>223</v>
      </c>
      <c r="E170" s="87">
        <v>110193063.13500001</v>
      </c>
      <c r="F170" s="87">
        <v>0</v>
      </c>
      <c r="G170" s="87">
        <v>34294520.243100002</v>
      </c>
      <c r="H170" s="87">
        <v>3305791.8941000002</v>
      </c>
      <c r="I170" s="87">
        <v>0</v>
      </c>
      <c r="J170" s="87">
        <f t="shared" si="35"/>
        <v>3305791.8941000002</v>
      </c>
      <c r="K170" s="87">
        <v>69991520.936700001</v>
      </c>
      <c r="L170" s="88">
        <f t="shared" si="37"/>
        <v>217784896.20890003</v>
      </c>
      <c r="M170" s="82"/>
      <c r="N170" s="148"/>
      <c r="O170" s="89">
        <v>13</v>
      </c>
      <c r="P170" s="148"/>
      <c r="Q170" s="87" t="s">
        <v>599</v>
      </c>
      <c r="R170" s="87">
        <v>102726818.07090001</v>
      </c>
      <c r="S170" s="87">
        <v>0</v>
      </c>
      <c r="T170" s="87">
        <v>37708915.406900004</v>
      </c>
      <c r="U170" s="87">
        <v>3081804.5421000002</v>
      </c>
      <c r="V170" s="87">
        <f t="shared" si="48"/>
        <v>1540902.2710500001</v>
      </c>
      <c r="W170" s="87">
        <f t="shared" ref="W170:W233" si="49">U170-V170</f>
        <v>1540902.2710500001</v>
      </c>
      <c r="X170" s="87">
        <v>76959943.556299999</v>
      </c>
      <c r="Y170" s="88">
        <f t="shared" si="38"/>
        <v>218936579.30515003</v>
      </c>
    </row>
    <row r="171" spans="1:25" ht="24.9" customHeight="1" x14ac:dyDescent="0.25">
      <c r="A171" s="146"/>
      <c r="B171" s="148"/>
      <c r="C171" s="83">
        <v>17</v>
      </c>
      <c r="D171" s="87" t="s">
        <v>224</v>
      </c>
      <c r="E171" s="87">
        <v>113565153.1602</v>
      </c>
      <c r="F171" s="87">
        <v>0</v>
      </c>
      <c r="G171" s="87">
        <v>37745728.080399998</v>
      </c>
      <c r="H171" s="87">
        <v>3406954.5948000001</v>
      </c>
      <c r="I171" s="87">
        <v>0</v>
      </c>
      <c r="J171" s="87">
        <f t="shared" si="35"/>
        <v>3406954.5948000001</v>
      </c>
      <c r="K171" s="87">
        <v>77035074.364199996</v>
      </c>
      <c r="L171" s="88">
        <f t="shared" si="37"/>
        <v>231752910.19959998</v>
      </c>
      <c r="M171" s="82"/>
      <c r="N171" s="148"/>
      <c r="O171" s="89">
        <v>14</v>
      </c>
      <c r="P171" s="148"/>
      <c r="Q171" s="87" t="s">
        <v>600</v>
      </c>
      <c r="R171" s="87">
        <v>113745851.2086</v>
      </c>
      <c r="S171" s="87">
        <v>0</v>
      </c>
      <c r="T171" s="87">
        <v>39006000.432800002</v>
      </c>
      <c r="U171" s="87">
        <v>3412375.5362999998</v>
      </c>
      <c r="V171" s="87">
        <f t="shared" si="48"/>
        <v>1706187.7681499999</v>
      </c>
      <c r="W171" s="87">
        <f t="shared" si="49"/>
        <v>1706187.7681499999</v>
      </c>
      <c r="X171" s="87">
        <v>79607158.128800005</v>
      </c>
      <c r="Y171" s="88">
        <f t="shared" si="38"/>
        <v>234065197.53835002</v>
      </c>
    </row>
    <row r="172" spans="1:25" ht="24.9" customHeight="1" x14ac:dyDescent="0.25">
      <c r="A172" s="146"/>
      <c r="B172" s="148"/>
      <c r="C172" s="83">
        <v>18</v>
      </c>
      <c r="D172" s="87" t="s">
        <v>225</v>
      </c>
      <c r="E172" s="87">
        <v>63233132.876900002</v>
      </c>
      <c r="F172" s="87">
        <v>0</v>
      </c>
      <c r="G172" s="87">
        <v>26993428.043699998</v>
      </c>
      <c r="H172" s="87">
        <v>1896993.9863</v>
      </c>
      <c r="I172" s="87">
        <v>0</v>
      </c>
      <c r="J172" s="87">
        <f t="shared" si="35"/>
        <v>1896993.9863</v>
      </c>
      <c r="K172" s="87">
        <v>55090757.0854</v>
      </c>
      <c r="L172" s="88">
        <f t="shared" si="37"/>
        <v>147214311.9923</v>
      </c>
      <c r="M172" s="82"/>
      <c r="N172" s="148"/>
      <c r="O172" s="89">
        <v>15</v>
      </c>
      <c r="P172" s="148"/>
      <c r="Q172" s="87" t="s">
        <v>601</v>
      </c>
      <c r="R172" s="87">
        <v>134213032.25289999</v>
      </c>
      <c r="S172" s="87">
        <v>0</v>
      </c>
      <c r="T172" s="87">
        <v>40143658.627300002</v>
      </c>
      <c r="U172" s="87">
        <v>4026390.9676000001</v>
      </c>
      <c r="V172" s="87">
        <f t="shared" si="48"/>
        <v>2013195.4838</v>
      </c>
      <c r="W172" s="87">
        <f t="shared" si="49"/>
        <v>2013195.4838</v>
      </c>
      <c r="X172" s="87">
        <v>81928999.250200003</v>
      </c>
      <c r="Y172" s="88">
        <f t="shared" si="38"/>
        <v>258298885.6142</v>
      </c>
    </row>
    <row r="173" spans="1:25" ht="24.9" customHeight="1" x14ac:dyDescent="0.25">
      <c r="A173" s="146"/>
      <c r="B173" s="148"/>
      <c r="C173" s="83">
        <v>19</v>
      </c>
      <c r="D173" s="87" t="s">
        <v>226</v>
      </c>
      <c r="E173" s="87">
        <v>85187329.426899999</v>
      </c>
      <c r="F173" s="87">
        <v>0</v>
      </c>
      <c r="G173" s="87">
        <v>30424059.969599999</v>
      </c>
      <c r="H173" s="87">
        <v>2555619.8827999998</v>
      </c>
      <c r="I173" s="87">
        <v>0</v>
      </c>
      <c r="J173" s="87">
        <f t="shared" si="35"/>
        <v>2555619.8827999998</v>
      </c>
      <c r="K173" s="87">
        <v>62092317.234499998</v>
      </c>
      <c r="L173" s="88">
        <f t="shared" si="37"/>
        <v>180259326.5138</v>
      </c>
      <c r="M173" s="82"/>
      <c r="N173" s="148"/>
      <c r="O173" s="89">
        <v>16</v>
      </c>
      <c r="P173" s="148"/>
      <c r="Q173" s="87" t="s">
        <v>602</v>
      </c>
      <c r="R173" s="87">
        <v>85001435.743499994</v>
      </c>
      <c r="S173" s="87">
        <v>0</v>
      </c>
      <c r="T173" s="87">
        <v>39151855.918300003</v>
      </c>
      <c r="U173" s="87">
        <v>2550043.0723000001</v>
      </c>
      <c r="V173" s="87">
        <f t="shared" si="48"/>
        <v>1275021.5361500001</v>
      </c>
      <c r="W173" s="87">
        <f t="shared" si="49"/>
        <v>1275021.5361500001</v>
      </c>
      <c r="X173" s="87">
        <v>79904833.885700002</v>
      </c>
      <c r="Y173" s="88">
        <f t="shared" si="38"/>
        <v>205333147.08364999</v>
      </c>
    </row>
    <row r="174" spans="1:25" ht="24.9" customHeight="1" x14ac:dyDescent="0.25">
      <c r="A174" s="146"/>
      <c r="B174" s="148"/>
      <c r="C174" s="83">
        <v>20</v>
      </c>
      <c r="D174" s="87" t="s">
        <v>227</v>
      </c>
      <c r="E174" s="87">
        <v>100809972.9677</v>
      </c>
      <c r="F174" s="87">
        <v>0</v>
      </c>
      <c r="G174" s="87">
        <v>33102795.557999998</v>
      </c>
      <c r="H174" s="87">
        <v>3024299.1889999998</v>
      </c>
      <c r="I174" s="87">
        <v>0</v>
      </c>
      <c r="J174" s="87">
        <f t="shared" si="35"/>
        <v>3024299.1889999998</v>
      </c>
      <c r="K174" s="87">
        <v>67559335.775399998</v>
      </c>
      <c r="L174" s="88">
        <f t="shared" si="37"/>
        <v>204496403.49010003</v>
      </c>
      <c r="M174" s="82"/>
      <c r="N174" s="148"/>
      <c r="O174" s="89">
        <v>17</v>
      </c>
      <c r="P174" s="148"/>
      <c r="Q174" s="87" t="s">
        <v>603</v>
      </c>
      <c r="R174" s="87">
        <v>115372524.12549999</v>
      </c>
      <c r="S174" s="87">
        <v>0</v>
      </c>
      <c r="T174" s="87">
        <v>42326383.414800003</v>
      </c>
      <c r="U174" s="87">
        <v>3461175.7237999998</v>
      </c>
      <c r="V174" s="87">
        <f t="shared" si="48"/>
        <v>1730587.8618999999</v>
      </c>
      <c r="W174" s="87">
        <f t="shared" si="49"/>
        <v>1730587.8618999999</v>
      </c>
      <c r="X174" s="87">
        <v>86383711.7403</v>
      </c>
      <c r="Y174" s="88">
        <f t="shared" si="38"/>
        <v>245813207.14250001</v>
      </c>
    </row>
    <row r="175" spans="1:25" ht="24.9" customHeight="1" x14ac:dyDescent="0.25">
      <c r="A175" s="146"/>
      <c r="B175" s="148"/>
      <c r="C175" s="83">
        <v>21</v>
      </c>
      <c r="D175" s="87" t="s">
        <v>228</v>
      </c>
      <c r="E175" s="87">
        <v>146803409.8461</v>
      </c>
      <c r="F175" s="87">
        <v>0</v>
      </c>
      <c r="G175" s="87">
        <v>60921208.903899997</v>
      </c>
      <c r="H175" s="87">
        <v>4404102.2954000002</v>
      </c>
      <c r="I175" s="87">
        <v>0</v>
      </c>
      <c r="J175" s="87">
        <f t="shared" si="35"/>
        <v>4404102.2954000002</v>
      </c>
      <c r="K175" s="87">
        <v>124333801.3844</v>
      </c>
      <c r="L175" s="88">
        <f t="shared" si="37"/>
        <v>336462522.42979997</v>
      </c>
      <c r="M175" s="82"/>
      <c r="N175" s="148"/>
      <c r="O175" s="89">
        <v>18</v>
      </c>
      <c r="P175" s="148"/>
      <c r="Q175" s="87" t="s">
        <v>604</v>
      </c>
      <c r="R175" s="87">
        <v>77931661.180399999</v>
      </c>
      <c r="S175" s="87">
        <v>0</v>
      </c>
      <c r="T175" s="87">
        <v>32017559.936999999</v>
      </c>
      <c r="U175" s="87">
        <v>2337949.8354000002</v>
      </c>
      <c r="V175" s="87">
        <f t="shared" si="48"/>
        <v>1168974.9177000001</v>
      </c>
      <c r="W175" s="87">
        <f t="shared" si="49"/>
        <v>1168974.9177000001</v>
      </c>
      <c r="X175" s="87">
        <v>65344483.631399997</v>
      </c>
      <c r="Y175" s="88">
        <f t="shared" si="38"/>
        <v>176462679.66649997</v>
      </c>
    </row>
    <row r="176" spans="1:25" ht="24.9" customHeight="1" x14ac:dyDescent="0.25">
      <c r="A176" s="146"/>
      <c r="B176" s="148"/>
      <c r="C176" s="83">
        <v>22</v>
      </c>
      <c r="D176" s="87" t="s">
        <v>229</v>
      </c>
      <c r="E176" s="87">
        <v>91672724.659899995</v>
      </c>
      <c r="F176" s="87">
        <v>0</v>
      </c>
      <c r="G176" s="87">
        <v>32310331.111499999</v>
      </c>
      <c r="H176" s="87">
        <v>2750181.7398000001</v>
      </c>
      <c r="I176" s="87">
        <v>0</v>
      </c>
      <c r="J176" s="87">
        <f t="shared" si="35"/>
        <v>2750181.7398000001</v>
      </c>
      <c r="K176" s="87">
        <v>65941998.909100004</v>
      </c>
      <c r="L176" s="88">
        <f t="shared" si="37"/>
        <v>192675236.42030001</v>
      </c>
      <c r="M176" s="82"/>
      <c r="N176" s="148"/>
      <c r="O176" s="89">
        <v>19</v>
      </c>
      <c r="P176" s="148"/>
      <c r="Q176" s="87" t="s">
        <v>605</v>
      </c>
      <c r="R176" s="87">
        <v>89690366.156000003</v>
      </c>
      <c r="S176" s="87">
        <v>0</v>
      </c>
      <c r="T176" s="87">
        <v>35989367.5189</v>
      </c>
      <c r="U176" s="87">
        <v>2690710.9846999999</v>
      </c>
      <c r="V176" s="87">
        <f t="shared" si="48"/>
        <v>1345355.49235</v>
      </c>
      <c r="W176" s="87">
        <f t="shared" si="49"/>
        <v>1345355.49235</v>
      </c>
      <c r="X176" s="87">
        <v>73450526.566300005</v>
      </c>
      <c r="Y176" s="88">
        <f t="shared" si="38"/>
        <v>200475615.73355001</v>
      </c>
    </row>
    <row r="177" spans="1:25" ht="24.9" customHeight="1" x14ac:dyDescent="0.25">
      <c r="A177" s="146"/>
      <c r="B177" s="148"/>
      <c r="C177" s="83">
        <v>23</v>
      </c>
      <c r="D177" s="87" t="s">
        <v>230</v>
      </c>
      <c r="E177" s="87">
        <v>85367408.461099997</v>
      </c>
      <c r="F177" s="87">
        <v>0</v>
      </c>
      <c r="G177" s="87">
        <v>31382518.027800001</v>
      </c>
      <c r="H177" s="87">
        <v>2561022.2538000001</v>
      </c>
      <c r="I177" s="87">
        <v>0</v>
      </c>
      <c r="J177" s="87">
        <f t="shared" si="35"/>
        <v>2561022.2538000001</v>
      </c>
      <c r="K177" s="87">
        <v>64048429.662100002</v>
      </c>
      <c r="L177" s="88">
        <f t="shared" si="37"/>
        <v>183359378.4048</v>
      </c>
      <c r="M177" s="82"/>
      <c r="N177" s="148"/>
      <c r="O177" s="89">
        <v>20</v>
      </c>
      <c r="P177" s="148"/>
      <c r="Q177" s="87" t="s">
        <v>606</v>
      </c>
      <c r="R177" s="87">
        <v>103447792.6286</v>
      </c>
      <c r="S177" s="87">
        <v>0</v>
      </c>
      <c r="T177" s="87">
        <v>37729053.533</v>
      </c>
      <c r="U177" s="87">
        <v>3103433.7788999998</v>
      </c>
      <c r="V177" s="87">
        <f t="shared" si="48"/>
        <v>1551716.8894499999</v>
      </c>
      <c r="W177" s="87">
        <f t="shared" si="49"/>
        <v>1551716.8894499999</v>
      </c>
      <c r="X177" s="87">
        <v>77001043.360599995</v>
      </c>
      <c r="Y177" s="88">
        <f t="shared" si="38"/>
        <v>219729606.41165</v>
      </c>
    </row>
    <row r="178" spans="1:25" ht="24.9" customHeight="1" x14ac:dyDescent="0.25">
      <c r="A178" s="146"/>
      <c r="B178" s="148"/>
      <c r="C178" s="83">
        <v>24</v>
      </c>
      <c r="D178" s="87" t="s">
        <v>231</v>
      </c>
      <c r="E178" s="87">
        <v>83326684.647300005</v>
      </c>
      <c r="F178" s="87">
        <v>0</v>
      </c>
      <c r="G178" s="87">
        <v>30886142.4058</v>
      </c>
      <c r="H178" s="87">
        <v>2499800.5394000001</v>
      </c>
      <c r="I178" s="87">
        <v>0</v>
      </c>
      <c r="J178" s="87">
        <f t="shared" si="35"/>
        <v>2499800.5394000001</v>
      </c>
      <c r="K178" s="87">
        <v>63035379.049699999</v>
      </c>
      <c r="L178" s="88">
        <f t="shared" si="37"/>
        <v>179748006.64219999</v>
      </c>
      <c r="M178" s="82"/>
      <c r="N178" s="148"/>
      <c r="O178" s="89">
        <v>21</v>
      </c>
      <c r="P178" s="148"/>
      <c r="Q178" s="87" t="s">
        <v>607</v>
      </c>
      <c r="R178" s="87">
        <v>97316493.912500009</v>
      </c>
      <c r="S178" s="87">
        <v>0</v>
      </c>
      <c r="T178" s="87">
        <v>37300315.747500002</v>
      </c>
      <c r="U178" s="87">
        <v>2919494.8174000001</v>
      </c>
      <c r="V178" s="87">
        <f t="shared" si="48"/>
        <v>1459747.4087</v>
      </c>
      <c r="W178" s="87">
        <f t="shared" si="49"/>
        <v>1459747.4087</v>
      </c>
      <c r="X178" s="87">
        <v>76126034.4824</v>
      </c>
      <c r="Y178" s="88">
        <f t="shared" si="38"/>
        <v>212202591.55110002</v>
      </c>
    </row>
    <row r="179" spans="1:25" ht="24.9" customHeight="1" x14ac:dyDescent="0.25">
      <c r="A179" s="146"/>
      <c r="B179" s="148"/>
      <c r="C179" s="83">
        <v>25</v>
      </c>
      <c r="D179" s="87" t="s">
        <v>232</v>
      </c>
      <c r="E179" s="87">
        <v>95298129.259599999</v>
      </c>
      <c r="F179" s="87">
        <v>0</v>
      </c>
      <c r="G179" s="87">
        <v>40168651.0964</v>
      </c>
      <c r="H179" s="87">
        <v>2858943.8777999999</v>
      </c>
      <c r="I179" s="87">
        <v>0</v>
      </c>
      <c r="J179" s="87">
        <f t="shared" si="35"/>
        <v>2858943.8777999999</v>
      </c>
      <c r="K179" s="87">
        <v>81980006.259800002</v>
      </c>
      <c r="L179" s="88">
        <f t="shared" si="37"/>
        <v>220305730.49360001</v>
      </c>
      <c r="M179" s="82"/>
      <c r="N179" s="148"/>
      <c r="O179" s="89">
        <v>22</v>
      </c>
      <c r="P179" s="148"/>
      <c r="Q179" s="87" t="s">
        <v>608</v>
      </c>
      <c r="R179" s="87">
        <v>115043006.4645</v>
      </c>
      <c r="S179" s="87">
        <v>0</v>
      </c>
      <c r="T179" s="87">
        <v>41630815.458999999</v>
      </c>
      <c r="U179" s="87">
        <v>3451290.1938999998</v>
      </c>
      <c r="V179" s="87">
        <f t="shared" si="48"/>
        <v>1725645.0969499999</v>
      </c>
      <c r="W179" s="87">
        <f t="shared" si="49"/>
        <v>1725645.0969499999</v>
      </c>
      <c r="X179" s="87">
        <v>84964130.454400003</v>
      </c>
      <c r="Y179" s="88">
        <f t="shared" si="38"/>
        <v>243363597.47485</v>
      </c>
    </row>
    <row r="180" spans="1:25" ht="24.9" customHeight="1" x14ac:dyDescent="0.25">
      <c r="A180" s="146"/>
      <c r="B180" s="148"/>
      <c r="C180" s="83">
        <v>26</v>
      </c>
      <c r="D180" s="87" t="s">
        <v>233</v>
      </c>
      <c r="E180" s="87">
        <v>82837806.784400001</v>
      </c>
      <c r="F180" s="87">
        <v>0</v>
      </c>
      <c r="G180" s="87">
        <v>30152706.017200001</v>
      </c>
      <c r="H180" s="87">
        <v>2485134.2034999998</v>
      </c>
      <c r="I180" s="87">
        <v>0</v>
      </c>
      <c r="J180" s="87">
        <f t="shared" si="35"/>
        <v>2485134.2034999998</v>
      </c>
      <c r="K180" s="87">
        <v>61538512.262100004</v>
      </c>
      <c r="L180" s="88">
        <f t="shared" si="37"/>
        <v>177014159.26720002</v>
      </c>
      <c r="M180" s="82"/>
      <c r="N180" s="148"/>
      <c r="O180" s="89">
        <v>23</v>
      </c>
      <c r="P180" s="148"/>
      <c r="Q180" s="87" t="s">
        <v>609</v>
      </c>
      <c r="R180" s="87">
        <v>84133839.431400001</v>
      </c>
      <c r="S180" s="87">
        <v>0</v>
      </c>
      <c r="T180" s="87">
        <v>40257190.961199999</v>
      </c>
      <c r="U180" s="87">
        <v>2524015.1828999999</v>
      </c>
      <c r="V180" s="87">
        <f t="shared" si="48"/>
        <v>1262007.5914499999</v>
      </c>
      <c r="W180" s="87">
        <f t="shared" si="49"/>
        <v>1262007.5914499999</v>
      </c>
      <c r="X180" s="87">
        <v>82160706.842800006</v>
      </c>
      <c r="Y180" s="88">
        <f t="shared" si="38"/>
        <v>207813744.82685</v>
      </c>
    </row>
    <row r="181" spans="1:25" ht="24.9" customHeight="1" x14ac:dyDescent="0.25">
      <c r="A181" s="146"/>
      <c r="B181" s="149"/>
      <c r="C181" s="83">
        <v>27</v>
      </c>
      <c r="D181" s="87" t="s">
        <v>234</v>
      </c>
      <c r="E181" s="87">
        <v>80341556.525899991</v>
      </c>
      <c r="F181" s="87">
        <v>0</v>
      </c>
      <c r="G181" s="87">
        <v>30336429.9355</v>
      </c>
      <c r="H181" s="87">
        <v>2410246.6957999999</v>
      </c>
      <c r="I181" s="87">
        <v>0</v>
      </c>
      <c r="J181" s="87">
        <f t="shared" si="35"/>
        <v>2410246.6957999999</v>
      </c>
      <c r="K181" s="87">
        <v>61913473.520599999</v>
      </c>
      <c r="L181" s="88">
        <f t="shared" si="37"/>
        <v>175001706.6778</v>
      </c>
      <c r="M181" s="82"/>
      <c r="N181" s="148"/>
      <c r="O181" s="89">
        <v>24</v>
      </c>
      <c r="P181" s="148"/>
      <c r="Q181" s="87" t="s">
        <v>610</v>
      </c>
      <c r="R181" s="87">
        <v>68471590.953700006</v>
      </c>
      <c r="S181" s="87">
        <v>0</v>
      </c>
      <c r="T181" s="87">
        <v>30550468.267099999</v>
      </c>
      <c r="U181" s="87">
        <v>2054147.7286</v>
      </c>
      <c r="V181" s="87">
        <f t="shared" si="48"/>
        <v>1027073.8643</v>
      </c>
      <c r="W181" s="87">
        <f t="shared" si="49"/>
        <v>1027073.8643</v>
      </c>
      <c r="X181" s="87">
        <v>62350303.319200002</v>
      </c>
      <c r="Y181" s="88">
        <f t="shared" si="38"/>
        <v>162399436.4043</v>
      </c>
    </row>
    <row r="182" spans="1:25" ht="24.9" customHeight="1" x14ac:dyDescent="0.25">
      <c r="A182" s="83"/>
      <c r="B182" s="153" t="s">
        <v>914</v>
      </c>
      <c r="C182" s="154"/>
      <c r="D182" s="90"/>
      <c r="E182" s="90">
        <f>SUM(E155:E181)</f>
        <v>2482073223.1531</v>
      </c>
      <c r="F182" s="90">
        <f t="shared" ref="F182:K182" si="50">SUM(F155:F181)</f>
        <v>0</v>
      </c>
      <c r="G182" s="90">
        <f t="shared" ref="G182" si="51">SUM(G155:G181)</f>
        <v>920404211.72490001</v>
      </c>
      <c r="H182" s="90">
        <f t="shared" si="50"/>
        <v>74462196.694700018</v>
      </c>
      <c r="I182" s="90">
        <f t="shared" si="50"/>
        <v>0</v>
      </c>
      <c r="J182" s="90">
        <f t="shared" si="35"/>
        <v>74462196.694700018</v>
      </c>
      <c r="K182" s="90">
        <f t="shared" si="50"/>
        <v>1878448515.9283001</v>
      </c>
      <c r="L182" s="91">
        <f t="shared" si="37"/>
        <v>5355388147.5010004</v>
      </c>
      <c r="M182" s="82"/>
      <c r="N182" s="149"/>
      <c r="O182" s="89">
        <v>25</v>
      </c>
      <c r="P182" s="149"/>
      <c r="Q182" s="87" t="s">
        <v>611</v>
      </c>
      <c r="R182" s="87">
        <v>76324645.387700006</v>
      </c>
      <c r="S182" s="87">
        <v>0</v>
      </c>
      <c r="T182" s="87">
        <v>30421978.267099999</v>
      </c>
      <c r="U182" s="87">
        <v>2289739.3615999999</v>
      </c>
      <c r="V182" s="87">
        <f t="shared" si="48"/>
        <v>1144869.6808</v>
      </c>
      <c r="W182" s="87">
        <f t="shared" si="49"/>
        <v>1144869.6808</v>
      </c>
      <c r="X182" s="87">
        <v>62088068.697899997</v>
      </c>
      <c r="Y182" s="88">
        <f t="shared" si="38"/>
        <v>169979562.03350002</v>
      </c>
    </row>
    <row r="183" spans="1:25" ht="24.9" customHeight="1" x14ac:dyDescent="0.25">
      <c r="A183" s="146">
        <v>9</v>
      </c>
      <c r="B183" s="147" t="s">
        <v>915</v>
      </c>
      <c r="C183" s="83">
        <v>1</v>
      </c>
      <c r="D183" s="87" t="s">
        <v>235</v>
      </c>
      <c r="E183" s="87">
        <v>85172720.509900004</v>
      </c>
      <c r="F183" s="87">
        <f>-2141737.01</f>
        <v>-2141737.0099999998</v>
      </c>
      <c r="G183" s="87">
        <v>33489244.155999999</v>
      </c>
      <c r="H183" s="87">
        <v>2555181.6153000002</v>
      </c>
      <c r="I183" s="87">
        <f t="shared" ref="I183:I226" si="52">H183/2</f>
        <v>1277590.8076500001</v>
      </c>
      <c r="J183" s="87">
        <f t="shared" si="35"/>
        <v>1277590.8076500001</v>
      </c>
      <c r="K183" s="87">
        <v>68348036.855000004</v>
      </c>
      <c r="L183" s="88">
        <f t="shared" si="37"/>
        <v>186145855.31854999</v>
      </c>
      <c r="M183" s="82"/>
      <c r="N183" s="83"/>
      <c r="O183" s="153" t="s">
        <v>916</v>
      </c>
      <c r="P183" s="155"/>
      <c r="Q183" s="90"/>
      <c r="R183" s="90">
        <f>SUM(R158:R182)</f>
        <v>2331694043.9662995</v>
      </c>
      <c r="S183" s="87">
        <v>0</v>
      </c>
      <c r="T183" s="90">
        <f t="shared" ref="T183" si="53">SUM(T158:T182)</f>
        <v>899595482.9812001</v>
      </c>
      <c r="U183" s="90">
        <f t="shared" ref="U183:X183" si="54">SUM(U158:U182)</f>
        <v>69950821.319099993</v>
      </c>
      <c r="V183" s="90">
        <f t="shared" si="54"/>
        <v>34975410.659549996</v>
      </c>
      <c r="W183" s="90">
        <f t="shared" si="49"/>
        <v>34975410.659549996</v>
      </c>
      <c r="X183" s="90">
        <f t="shared" si="54"/>
        <v>1835980081.8103001</v>
      </c>
      <c r="Y183" s="91">
        <f t="shared" si="38"/>
        <v>5102245019.4173498</v>
      </c>
    </row>
    <row r="184" spans="1:25" ht="24.9" customHeight="1" x14ac:dyDescent="0.25">
      <c r="A184" s="146"/>
      <c r="B184" s="148"/>
      <c r="C184" s="83">
        <v>2</v>
      </c>
      <c r="D184" s="87" t="s">
        <v>236</v>
      </c>
      <c r="E184" s="87">
        <v>107061076.413</v>
      </c>
      <c r="F184" s="87">
        <f t="shared" ref="F184:F200" si="55">-2141737.01</f>
        <v>-2141737.0099999998</v>
      </c>
      <c r="G184" s="87">
        <v>33950596.950000003</v>
      </c>
      <c r="H184" s="87">
        <v>3211832.2924000002</v>
      </c>
      <c r="I184" s="87">
        <f t="shared" si="52"/>
        <v>1605916.1462000001</v>
      </c>
      <c r="J184" s="87">
        <f t="shared" si="35"/>
        <v>1605916.1462000001</v>
      </c>
      <c r="K184" s="87">
        <v>69289609.546800002</v>
      </c>
      <c r="L184" s="88">
        <f t="shared" si="37"/>
        <v>209765462.046</v>
      </c>
      <c r="M184" s="82"/>
      <c r="N184" s="147">
        <v>27</v>
      </c>
      <c r="O184" s="89">
        <v>1</v>
      </c>
      <c r="P184" s="147" t="s">
        <v>57</v>
      </c>
      <c r="Q184" s="87" t="s">
        <v>612</v>
      </c>
      <c r="R184" s="87">
        <v>85690805.139899999</v>
      </c>
      <c r="S184" s="87">
        <f>-5788847.52</f>
        <v>-5788847.5199999996</v>
      </c>
      <c r="T184" s="87">
        <v>38484067.184299998</v>
      </c>
      <c r="U184" s="87">
        <v>2570724.1542000002</v>
      </c>
      <c r="V184" s="87">
        <v>0</v>
      </c>
      <c r="W184" s="87">
        <f t="shared" si="49"/>
        <v>2570724.1542000002</v>
      </c>
      <c r="X184" s="87">
        <v>78541947.079799995</v>
      </c>
      <c r="Y184" s="88">
        <f t="shared" si="38"/>
        <v>199498696.03819999</v>
      </c>
    </row>
    <row r="185" spans="1:25" ht="24.9" customHeight="1" x14ac:dyDescent="0.25">
      <c r="A185" s="146"/>
      <c r="B185" s="148"/>
      <c r="C185" s="83">
        <v>3</v>
      </c>
      <c r="D185" s="87" t="s">
        <v>237</v>
      </c>
      <c r="E185" s="87">
        <v>102488976.3541</v>
      </c>
      <c r="F185" s="87">
        <f t="shared" si="55"/>
        <v>-2141737.0099999998</v>
      </c>
      <c r="G185" s="87">
        <v>42726004.277599998</v>
      </c>
      <c r="H185" s="87">
        <v>3074669.2905999999</v>
      </c>
      <c r="I185" s="87">
        <f t="shared" si="52"/>
        <v>1537334.6453</v>
      </c>
      <c r="J185" s="87">
        <f t="shared" si="35"/>
        <v>1537334.6453</v>
      </c>
      <c r="K185" s="87">
        <v>87199296.031299993</v>
      </c>
      <c r="L185" s="88">
        <f t="shared" si="37"/>
        <v>231809874.29829997</v>
      </c>
      <c r="M185" s="82"/>
      <c r="N185" s="148"/>
      <c r="O185" s="89">
        <v>2</v>
      </c>
      <c r="P185" s="148"/>
      <c r="Q185" s="87" t="s">
        <v>613</v>
      </c>
      <c r="R185" s="87">
        <v>88462644.676400006</v>
      </c>
      <c r="S185" s="87">
        <f t="shared" ref="S185:S203" si="56">-5788847.52</f>
        <v>-5788847.5199999996</v>
      </c>
      <c r="T185" s="87">
        <v>42055593.028499998</v>
      </c>
      <c r="U185" s="87">
        <v>2653879.3402999998</v>
      </c>
      <c r="V185" s="87">
        <v>0</v>
      </c>
      <c r="W185" s="87">
        <f t="shared" si="49"/>
        <v>2653879.3402999998</v>
      </c>
      <c r="X185" s="87">
        <v>85831056.946999997</v>
      </c>
      <c r="Y185" s="88">
        <f t="shared" si="38"/>
        <v>213214326.47220001</v>
      </c>
    </row>
    <row r="186" spans="1:25" ht="24.9" customHeight="1" x14ac:dyDescent="0.25">
      <c r="A186" s="146"/>
      <c r="B186" s="148"/>
      <c r="C186" s="83">
        <v>4</v>
      </c>
      <c r="D186" s="87" t="s">
        <v>238</v>
      </c>
      <c r="E186" s="87">
        <v>66127682.204800002</v>
      </c>
      <c r="F186" s="87">
        <f t="shared" si="55"/>
        <v>-2141737.0099999998</v>
      </c>
      <c r="G186" s="87">
        <v>25286824.886599999</v>
      </c>
      <c r="H186" s="87">
        <v>1983830.4661000001</v>
      </c>
      <c r="I186" s="87">
        <f t="shared" si="52"/>
        <v>991915.23305000004</v>
      </c>
      <c r="J186" s="87">
        <f t="shared" si="35"/>
        <v>991915.23305000004</v>
      </c>
      <c r="K186" s="87">
        <v>51607758.934199996</v>
      </c>
      <c r="L186" s="88">
        <f t="shared" si="37"/>
        <v>141872444.24865001</v>
      </c>
      <c r="M186" s="82"/>
      <c r="N186" s="148"/>
      <c r="O186" s="89">
        <v>3</v>
      </c>
      <c r="P186" s="148"/>
      <c r="Q186" s="87" t="s">
        <v>614</v>
      </c>
      <c r="R186" s="87">
        <v>135970013.38080001</v>
      </c>
      <c r="S186" s="87">
        <f t="shared" si="56"/>
        <v>-5788847.5199999996</v>
      </c>
      <c r="T186" s="87">
        <v>62214659.830700003</v>
      </c>
      <c r="U186" s="87">
        <v>4079100.4013999999</v>
      </c>
      <c r="V186" s="87">
        <v>0</v>
      </c>
      <c r="W186" s="87">
        <f t="shared" si="49"/>
        <v>4079100.4013999999</v>
      </c>
      <c r="X186" s="87">
        <v>126973599.1418</v>
      </c>
      <c r="Y186" s="88">
        <f t="shared" si="38"/>
        <v>323448525.23470002</v>
      </c>
    </row>
    <row r="187" spans="1:25" ht="24.9" customHeight="1" x14ac:dyDescent="0.25">
      <c r="A187" s="146"/>
      <c r="B187" s="148"/>
      <c r="C187" s="83">
        <v>5</v>
      </c>
      <c r="D187" s="87" t="s">
        <v>239</v>
      </c>
      <c r="E187" s="87">
        <v>78994250.664400011</v>
      </c>
      <c r="F187" s="87">
        <f t="shared" si="55"/>
        <v>-2141737.0099999998</v>
      </c>
      <c r="G187" s="87">
        <v>30645098.669799998</v>
      </c>
      <c r="H187" s="87">
        <v>2369827.5199000002</v>
      </c>
      <c r="I187" s="87">
        <f t="shared" si="52"/>
        <v>1184913.7599500001</v>
      </c>
      <c r="J187" s="87">
        <f t="shared" si="35"/>
        <v>1184913.7599500001</v>
      </c>
      <c r="K187" s="87">
        <v>62543434.0515</v>
      </c>
      <c r="L187" s="88">
        <f t="shared" si="37"/>
        <v>171225960.13565001</v>
      </c>
      <c r="M187" s="82"/>
      <c r="N187" s="148"/>
      <c r="O187" s="89">
        <v>4</v>
      </c>
      <c r="P187" s="148"/>
      <c r="Q187" s="87" t="s">
        <v>615</v>
      </c>
      <c r="R187" s="87">
        <v>89401425.237499997</v>
      </c>
      <c r="S187" s="87">
        <f t="shared" si="56"/>
        <v>-5788847.5199999996</v>
      </c>
      <c r="T187" s="87">
        <v>37061045.906300001</v>
      </c>
      <c r="U187" s="87">
        <v>2682042.7571</v>
      </c>
      <c r="V187" s="87">
        <v>0</v>
      </c>
      <c r="W187" s="87">
        <f t="shared" si="49"/>
        <v>2682042.7571</v>
      </c>
      <c r="X187" s="87">
        <v>75637709.817699999</v>
      </c>
      <c r="Y187" s="88">
        <f t="shared" si="38"/>
        <v>198993376.19859999</v>
      </c>
    </row>
    <row r="188" spans="1:25" ht="24.9" customHeight="1" x14ac:dyDescent="0.25">
      <c r="A188" s="146"/>
      <c r="B188" s="148"/>
      <c r="C188" s="83">
        <v>6</v>
      </c>
      <c r="D188" s="87" t="s">
        <v>240</v>
      </c>
      <c r="E188" s="87">
        <v>90877026.081</v>
      </c>
      <c r="F188" s="87">
        <f t="shared" si="55"/>
        <v>-2141737.0099999998</v>
      </c>
      <c r="G188" s="87">
        <v>35268184.923100002</v>
      </c>
      <c r="H188" s="87">
        <v>2726310.7823999999</v>
      </c>
      <c r="I188" s="87">
        <f t="shared" si="52"/>
        <v>1363155.3912</v>
      </c>
      <c r="J188" s="87">
        <f t="shared" si="35"/>
        <v>1363155.3912</v>
      </c>
      <c r="K188" s="87">
        <v>71978668.485300004</v>
      </c>
      <c r="L188" s="88">
        <f t="shared" si="37"/>
        <v>197345297.87060001</v>
      </c>
      <c r="M188" s="82"/>
      <c r="N188" s="148"/>
      <c r="O188" s="89">
        <v>5</v>
      </c>
      <c r="P188" s="148"/>
      <c r="Q188" s="87" t="s">
        <v>616</v>
      </c>
      <c r="R188" s="87">
        <v>80119649.84480001</v>
      </c>
      <c r="S188" s="87">
        <f t="shared" si="56"/>
        <v>-5788847.5199999996</v>
      </c>
      <c r="T188" s="87">
        <v>36114262.1241</v>
      </c>
      <c r="U188" s="87">
        <v>2403589.4953000001</v>
      </c>
      <c r="V188" s="87">
        <v>0</v>
      </c>
      <c r="W188" s="87">
        <f t="shared" si="49"/>
        <v>2403589.4953000001</v>
      </c>
      <c r="X188" s="87">
        <v>73705423.363700002</v>
      </c>
      <c r="Y188" s="88">
        <f t="shared" si="38"/>
        <v>186554077.30790001</v>
      </c>
    </row>
    <row r="189" spans="1:25" ht="24.9" customHeight="1" x14ac:dyDescent="0.25">
      <c r="A189" s="146"/>
      <c r="B189" s="148"/>
      <c r="C189" s="83">
        <v>7</v>
      </c>
      <c r="D189" s="87" t="s">
        <v>241</v>
      </c>
      <c r="E189" s="87">
        <v>104185718.41680001</v>
      </c>
      <c r="F189" s="87">
        <f t="shared" si="55"/>
        <v>-2141737.0099999998</v>
      </c>
      <c r="G189" s="87">
        <v>36505512.248800002</v>
      </c>
      <c r="H189" s="87">
        <v>3125571.5525000002</v>
      </c>
      <c r="I189" s="87">
        <f t="shared" si="52"/>
        <v>1562785.7762500001</v>
      </c>
      <c r="J189" s="87">
        <f t="shared" si="35"/>
        <v>1562785.7762500001</v>
      </c>
      <c r="K189" s="87">
        <v>74503923.855800003</v>
      </c>
      <c r="L189" s="88">
        <f t="shared" si="37"/>
        <v>214616203.28765002</v>
      </c>
      <c r="M189" s="82"/>
      <c r="N189" s="148"/>
      <c r="O189" s="89">
        <v>6</v>
      </c>
      <c r="P189" s="148"/>
      <c r="Q189" s="87" t="s">
        <v>617</v>
      </c>
      <c r="R189" s="87">
        <v>60944997.890699998</v>
      </c>
      <c r="S189" s="87">
        <f t="shared" si="56"/>
        <v>-5788847.5199999996</v>
      </c>
      <c r="T189" s="87">
        <v>27818667.539500002</v>
      </c>
      <c r="U189" s="87">
        <v>1828349.9367</v>
      </c>
      <c r="V189" s="87">
        <v>0</v>
      </c>
      <c r="W189" s="87">
        <f t="shared" si="49"/>
        <v>1828349.9367</v>
      </c>
      <c r="X189" s="87">
        <v>56774984.391599998</v>
      </c>
      <c r="Y189" s="88">
        <f t="shared" si="38"/>
        <v>141578152.2385</v>
      </c>
    </row>
    <row r="190" spans="1:25" ht="24.9" customHeight="1" x14ac:dyDescent="0.25">
      <c r="A190" s="146"/>
      <c r="B190" s="148"/>
      <c r="C190" s="83">
        <v>8</v>
      </c>
      <c r="D190" s="87" t="s">
        <v>242</v>
      </c>
      <c r="E190" s="87">
        <v>82531127.340599999</v>
      </c>
      <c r="F190" s="87">
        <f t="shared" si="55"/>
        <v>-2141737.0099999998</v>
      </c>
      <c r="G190" s="87">
        <v>36013076.695</v>
      </c>
      <c r="H190" s="87">
        <v>2475933.8202</v>
      </c>
      <c r="I190" s="87">
        <f t="shared" si="52"/>
        <v>1237966.9101</v>
      </c>
      <c r="J190" s="87">
        <f t="shared" si="35"/>
        <v>1237966.9101</v>
      </c>
      <c r="K190" s="87">
        <v>73498914.509399995</v>
      </c>
      <c r="L190" s="88">
        <f t="shared" si="37"/>
        <v>191139348.44509998</v>
      </c>
      <c r="M190" s="82"/>
      <c r="N190" s="148"/>
      <c r="O190" s="89">
        <v>7</v>
      </c>
      <c r="P190" s="148"/>
      <c r="Q190" s="87" t="s">
        <v>799</v>
      </c>
      <c r="R190" s="87">
        <v>59371197.678500004</v>
      </c>
      <c r="S190" s="87">
        <f t="shared" si="56"/>
        <v>-5788847.5199999996</v>
      </c>
      <c r="T190" s="87">
        <v>28165612.428800002</v>
      </c>
      <c r="U190" s="87">
        <v>1781135.9304</v>
      </c>
      <c r="V190" s="87">
        <v>0</v>
      </c>
      <c r="W190" s="87">
        <f t="shared" si="49"/>
        <v>1781135.9304</v>
      </c>
      <c r="X190" s="87">
        <v>57483062.5427</v>
      </c>
      <c r="Y190" s="88">
        <f t="shared" si="38"/>
        <v>141012161.06040001</v>
      </c>
    </row>
    <row r="191" spans="1:25" ht="24.9" customHeight="1" x14ac:dyDescent="0.25">
      <c r="A191" s="146"/>
      <c r="B191" s="148"/>
      <c r="C191" s="83">
        <v>9</v>
      </c>
      <c r="D191" s="87" t="s">
        <v>243</v>
      </c>
      <c r="E191" s="87">
        <v>87968008.936800003</v>
      </c>
      <c r="F191" s="87">
        <f t="shared" si="55"/>
        <v>-2141737.0099999998</v>
      </c>
      <c r="G191" s="87">
        <v>36906012.879199997</v>
      </c>
      <c r="H191" s="87">
        <v>2639040.2681</v>
      </c>
      <c r="I191" s="87">
        <f t="shared" si="52"/>
        <v>1319520.13405</v>
      </c>
      <c r="J191" s="87">
        <f t="shared" si="35"/>
        <v>1319520.13405</v>
      </c>
      <c r="K191" s="87">
        <v>75321303.660500005</v>
      </c>
      <c r="L191" s="88">
        <f t="shared" si="37"/>
        <v>199373108.60055</v>
      </c>
      <c r="M191" s="82"/>
      <c r="N191" s="148"/>
      <c r="O191" s="89">
        <v>8</v>
      </c>
      <c r="P191" s="148"/>
      <c r="Q191" s="87" t="s">
        <v>618</v>
      </c>
      <c r="R191" s="87">
        <v>133315508.3063</v>
      </c>
      <c r="S191" s="87">
        <f t="shared" si="56"/>
        <v>-5788847.5199999996</v>
      </c>
      <c r="T191" s="87">
        <v>62088577.6501</v>
      </c>
      <c r="U191" s="87">
        <v>3999465.2492</v>
      </c>
      <c r="V191" s="87">
        <v>0</v>
      </c>
      <c r="W191" s="87">
        <f t="shared" si="49"/>
        <v>3999465.2492</v>
      </c>
      <c r="X191" s="87">
        <v>126716278.6275</v>
      </c>
      <c r="Y191" s="88">
        <f t="shared" si="38"/>
        <v>320330982.31309998</v>
      </c>
    </row>
    <row r="192" spans="1:25" ht="24.9" customHeight="1" x14ac:dyDescent="0.25">
      <c r="A192" s="146"/>
      <c r="B192" s="148"/>
      <c r="C192" s="83">
        <v>10</v>
      </c>
      <c r="D192" s="87" t="s">
        <v>244</v>
      </c>
      <c r="E192" s="87">
        <v>68882379.230700001</v>
      </c>
      <c r="F192" s="87">
        <f t="shared" si="55"/>
        <v>-2141737.0099999998</v>
      </c>
      <c r="G192" s="87">
        <v>28775317.4428</v>
      </c>
      <c r="H192" s="87">
        <v>2066471.3769</v>
      </c>
      <c r="I192" s="87">
        <f t="shared" si="52"/>
        <v>1033235.68845</v>
      </c>
      <c r="J192" s="87">
        <f t="shared" si="35"/>
        <v>1033235.68845</v>
      </c>
      <c r="K192" s="87">
        <v>58727406.564599998</v>
      </c>
      <c r="L192" s="88">
        <f t="shared" si="37"/>
        <v>155276601.91655001</v>
      </c>
      <c r="M192" s="82"/>
      <c r="N192" s="148"/>
      <c r="O192" s="89">
        <v>9</v>
      </c>
      <c r="P192" s="148"/>
      <c r="Q192" s="87" t="s">
        <v>619</v>
      </c>
      <c r="R192" s="87">
        <v>79339304.947900012</v>
      </c>
      <c r="S192" s="87">
        <f t="shared" si="56"/>
        <v>-5788847.5199999996</v>
      </c>
      <c r="T192" s="87">
        <v>31834618.477400001</v>
      </c>
      <c r="U192" s="87">
        <v>2380179.1483999998</v>
      </c>
      <c r="V192" s="87">
        <v>0</v>
      </c>
      <c r="W192" s="87">
        <f t="shared" si="49"/>
        <v>2380179.1483999998</v>
      </c>
      <c r="X192" s="87">
        <v>64971119.288999997</v>
      </c>
      <c r="Y192" s="88">
        <f t="shared" si="38"/>
        <v>172736374.3427</v>
      </c>
    </row>
    <row r="193" spans="1:25" ht="24.9" customHeight="1" x14ac:dyDescent="0.25">
      <c r="A193" s="146"/>
      <c r="B193" s="148"/>
      <c r="C193" s="83">
        <v>11</v>
      </c>
      <c r="D193" s="87" t="s">
        <v>245</v>
      </c>
      <c r="E193" s="87">
        <v>93989035.186099991</v>
      </c>
      <c r="F193" s="87">
        <f t="shared" si="55"/>
        <v>-2141737.0099999998</v>
      </c>
      <c r="G193" s="87">
        <v>34772028.193800002</v>
      </c>
      <c r="H193" s="87">
        <v>2819671.0556000001</v>
      </c>
      <c r="I193" s="87">
        <f t="shared" si="52"/>
        <v>1409835.5278</v>
      </c>
      <c r="J193" s="87">
        <f t="shared" si="35"/>
        <v>1409835.5278</v>
      </c>
      <c r="K193" s="87">
        <v>70966064.609899998</v>
      </c>
      <c r="L193" s="88">
        <f t="shared" si="37"/>
        <v>198995226.50759998</v>
      </c>
      <c r="M193" s="82"/>
      <c r="N193" s="148"/>
      <c r="O193" s="89">
        <v>10</v>
      </c>
      <c r="P193" s="148"/>
      <c r="Q193" s="87" t="s">
        <v>620</v>
      </c>
      <c r="R193" s="87">
        <v>99126703.648499995</v>
      </c>
      <c r="S193" s="87">
        <f t="shared" si="56"/>
        <v>-5788847.5199999996</v>
      </c>
      <c r="T193" s="87">
        <v>44540608.599799998</v>
      </c>
      <c r="U193" s="87">
        <v>2973801.1094999998</v>
      </c>
      <c r="V193" s="87">
        <v>0</v>
      </c>
      <c r="W193" s="87">
        <f t="shared" si="49"/>
        <v>2973801.1094999998</v>
      </c>
      <c r="X193" s="87">
        <v>90902713.239399999</v>
      </c>
      <c r="Y193" s="88">
        <f t="shared" si="38"/>
        <v>231754979.0772</v>
      </c>
    </row>
    <row r="194" spans="1:25" ht="24.9" customHeight="1" x14ac:dyDescent="0.25">
      <c r="A194" s="146"/>
      <c r="B194" s="148"/>
      <c r="C194" s="83">
        <v>12</v>
      </c>
      <c r="D194" s="87" t="s">
        <v>246</v>
      </c>
      <c r="E194" s="87">
        <v>81110640.569700003</v>
      </c>
      <c r="F194" s="87">
        <f t="shared" si="55"/>
        <v>-2141737.0099999998</v>
      </c>
      <c r="G194" s="87">
        <v>30973583.610300001</v>
      </c>
      <c r="H194" s="87">
        <v>2433319.2171</v>
      </c>
      <c r="I194" s="87">
        <f t="shared" si="52"/>
        <v>1216659.60855</v>
      </c>
      <c r="J194" s="87">
        <f t="shared" si="35"/>
        <v>1216659.60855</v>
      </c>
      <c r="K194" s="87">
        <v>63213837.381999999</v>
      </c>
      <c r="L194" s="88">
        <f t="shared" si="37"/>
        <v>174372984.16055</v>
      </c>
      <c r="M194" s="82"/>
      <c r="N194" s="148"/>
      <c r="O194" s="89">
        <v>11</v>
      </c>
      <c r="P194" s="148"/>
      <c r="Q194" s="87" t="s">
        <v>621</v>
      </c>
      <c r="R194" s="87">
        <v>76476295.243499994</v>
      </c>
      <c r="S194" s="87">
        <f t="shared" si="56"/>
        <v>-5788847.5199999996</v>
      </c>
      <c r="T194" s="87">
        <v>35033078.239699997</v>
      </c>
      <c r="U194" s="87">
        <v>2294288.8572999998</v>
      </c>
      <c r="V194" s="87">
        <v>0</v>
      </c>
      <c r="W194" s="87">
        <f t="shared" si="49"/>
        <v>2294288.8572999998</v>
      </c>
      <c r="X194" s="87">
        <v>71498840.389300004</v>
      </c>
      <c r="Y194" s="88">
        <f t="shared" si="38"/>
        <v>179513655.2098</v>
      </c>
    </row>
    <row r="195" spans="1:25" ht="24.9" customHeight="1" x14ac:dyDescent="0.25">
      <c r="A195" s="146"/>
      <c r="B195" s="148"/>
      <c r="C195" s="83">
        <v>13</v>
      </c>
      <c r="D195" s="87" t="s">
        <v>247</v>
      </c>
      <c r="E195" s="87">
        <v>89396181.615500003</v>
      </c>
      <c r="F195" s="87">
        <f t="shared" si="55"/>
        <v>-2141737.0099999998</v>
      </c>
      <c r="G195" s="87">
        <v>35506121.260499999</v>
      </c>
      <c r="H195" s="87">
        <v>2681885.4484999999</v>
      </c>
      <c r="I195" s="87">
        <f t="shared" si="52"/>
        <v>1340942.72425</v>
      </c>
      <c r="J195" s="87">
        <f t="shared" ref="J195:J200" si="57">H195-I195</f>
        <v>1340942.72425</v>
      </c>
      <c r="K195" s="87">
        <v>72464271.608500004</v>
      </c>
      <c r="L195" s="88">
        <f t="shared" si="37"/>
        <v>196565780.19875002</v>
      </c>
      <c r="M195" s="82"/>
      <c r="N195" s="148"/>
      <c r="O195" s="89">
        <v>12</v>
      </c>
      <c r="P195" s="148"/>
      <c r="Q195" s="87" t="s">
        <v>622</v>
      </c>
      <c r="R195" s="87">
        <v>69092987.448299989</v>
      </c>
      <c r="S195" s="87">
        <f t="shared" si="56"/>
        <v>-5788847.5199999996</v>
      </c>
      <c r="T195" s="87">
        <v>32457659.993799999</v>
      </c>
      <c r="U195" s="87">
        <v>2072789.6235</v>
      </c>
      <c r="V195" s="87">
        <v>0</v>
      </c>
      <c r="W195" s="87">
        <f t="shared" si="49"/>
        <v>2072789.6235</v>
      </c>
      <c r="X195" s="87">
        <v>66242681.714299999</v>
      </c>
      <c r="Y195" s="88">
        <f t="shared" si="38"/>
        <v>164077271.2599</v>
      </c>
    </row>
    <row r="196" spans="1:25" ht="24.9" customHeight="1" x14ac:dyDescent="0.25">
      <c r="A196" s="146"/>
      <c r="B196" s="148"/>
      <c r="C196" s="83">
        <v>14</v>
      </c>
      <c r="D196" s="87" t="s">
        <v>248</v>
      </c>
      <c r="E196" s="87">
        <v>84634620.826399997</v>
      </c>
      <c r="F196" s="87">
        <f t="shared" si="55"/>
        <v>-2141737.0099999998</v>
      </c>
      <c r="G196" s="87">
        <v>34605888.653800003</v>
      </c>
      <c r="H196" s="87">
        <v>2539038.6247999999</v>
      </c>
      <c r="I196" s="87">
        <f t="shared" si="52"/>
        <v>1269519.3123999999</v>
      </c>
      <c r="J196" s="87">
        <f t="shared" si="57"/>
        <v>1269519.3123999999</v>
      </c>
      <c r="K196" s="87">
        <v>70626991.224000007</v>
      </c>
      <c r="L196" s="88">
        <f t="shared" si="37"/>
        <v>188995283.00660002</v>
      </c>
      <c r="M196" s="82"/>
      <c r="N196" s="148"/>
      <c r="O196" s="89">
        <v>13</v>
      </c>
      <c r="P196" s="148"/>
      <c r="Q196" s="87" t="s">
        <v>824</v>
      </c>
      <c r="R196" s="87">
        <v>62305152.771700002</v>
      </c>
      <c r="S196" s="87">
        <f t="shared" si="56"/>
        <v>-5788847.5199999996</v>
      </c>
      <c r="T196" s="87">
        <v>28729115.137699999</v>
      </c>
      <c r="U196" s="87">
        <v>1869154.5832</v>
      </c>
      <c r="V196" s="87">
        <v>0</v>
      </c>
      <c r="W196" s="87">
        <f t="shared" si="49"/>
        <v>1869154.5832</v>
      </c>
      <c r="X196" s="87">
        <v>58633112.502899997</v>
      </c>
      <c r="Y196" s="88">
        <f t="shared" si="38"/>
        <v>145747687.47549999</v>
      </c>
    </row>
    <row r="197" spans="1:25" ht="24.9" customHeight="1" x14ac:dyDescent="0.25">
      <c r="A197" s="146"/>
      <c r="B197" s="148"/>
      <c r="C197" s="83">
        <v>15</v>
      </c>
      <c r="D197" s="87" t="s">
        <v>249</v>
      </c>
      <c r="E197" s="87">
        <v>96000643.755400002</v>
      </c>
      <c r="F197" s="87">
        <f t="shared" si="55"/>
        <v>-2141737.0099999998</v>
      </c>
      <c r="G197" s="87">
        <v>36965405.758299999</v>
      </c>
      <c r="H197" s="87">
        <v>2880019.3127000001</v>
      </c>
      <c r="I197" s="87">
        <f t="shared" si="52"/>
        <v>1440009.6563500001</v>
      </c>
      <c r="J197" s="87">
        <f t="shared" si="57"/>
        <v>1440009.6563500001</v>
      </c>
      <c r="K197" s="87">
        <v>75442518.300899997</v>
      </c>
      <c r="L197" s="88">
        <f t="shared" si="37"/>
        <v>207706840.46094999</v>
      </c>
      <c r="M197" s="82"/>
      <c r="N197" s="148"/>
      <c r="O197" s="89">
        <v>14</v>
      </c>
      <c r="P197" s="148"/>
      <c r="Q197" s="87" t="s">
        <v>623</v>
      </c>
      <c r="R197" s="87">
        <v>71627685.5079</v>
      </c>
      <c r="S197" s="87">
        <f t="shared" si="56"/>
        <v>-5788847.5199999996</v>
      </c>
      <c r="T197" s="87">
        <v>29793152.429200001</v>
      </c>
      <c r="U197" s="87">
        <v>2148830.5652000001</v>
      </c>
      <c r="V197" s="87">
        <v>0</v>
      </c>
      <c r="W197" s="87">
        <f t="shared" si="49"/>
        <v>2148830.5652000001</v>
      </c>
      <c r="X197" s="87">
        <v>60804701.078699999</v>
      </c>
      <c r="Y197" s="88">
        <f t="shared" si="38"/>
        <v>158585522.06100002</v>
      </c>
    </row>
    <row r="198" spans="1:25" ht="24.9" customHeight="1" x14ac:dyDescent="0.25">
      <c r="A198" s="146"/>
      <c r="B198" s="148"/>
      <c r="C198" s="83">
        <v>16</v>
      </c>
      <c r="D198" s="87" t="s">
        <v>250</v>
      </c>
      <c r="E198" s="87">
        <v>90224136.289000005</v>
      </c>
      <c r="F198" s="87">
        <f t="shared" si="55"/>
        <v>-2141737.0099999998</v>
      </c>
      <c r="G198" s="87">
        <v>35466501.686300002</v>
      </c>
      <c r="H198" s="87">
        <v>2706724.0887000002</v>
      </c>
      <c r="I198" s="87">
        <f t="shared" si="52"/>
        <v>1353362.0443500001</v>
      </c>
      <c r="J198" s="87">
        <f t="shared" si="57"/>
        <v>1353362.0443500001</v>
      </c>
      <c r="K198" s="87">
        <v>72383412.210800007</v>
      </c>
      <c r="L198" s="88">
        <f t="shared" si="37"/>
        <v>197285675.22044998</v>
      </c>
      <c r="M198" s="82"/>
      <c r="N198" s="148"/>
      <c r="O198" s="89">
        <v>15</v>
      </c>
      <c r="P198" s="148"/>
      <c r="Q198" s="87" t="s">
        <v>624</v>
      </c>
      <c r="R198" s="87">
        <v>75024137.010799989</v>
      </c>
      <c r="S198" s="87">
        <f t="shared" si="56"/>
        <v>-5788847.5199999996</v>
      </c>
      <c r="T198" s="87">
        <v>34769969.244800001</v>
      </c>
      <c r="U198" s="87">
        <v>2250724.1102999998</v>
      </c>
      <c r="V198" s="87">
        <v>0</v>
      </c>
      <c r="W198" s="87">
        <f t="shared" si="49"/>
        <v>2250724.1102999998</v>
      </c>
      <c r="X198" s="87">
        <v>70961862.510700002</v>
      </c>
      <c r="Y198" s="88">
        <f t="shared" si="38"/>
        <v>177217845.35659999</v>
      </c>
    </row>
    <row r="199" spans="1:25" ht="24.9" customHeight="1" x14ac:dyDescent="0.25">
      <c r="A199" s="146"/>
      <c r="B199" s="148"/>
      <c r="C199" s="83">
        <v>17</v>
      </c>
      <c r="D199" s="87" t="s">
        <v>251</v>
      </c>
      <c r="E199" s="87">
        <v>90579820.281299993</v>
      </c>
      <c r="F199" s="87">
        <f t="shared" si="55"/>
        <v>-2141737.0099999998</v>
      </c>
      <c r="G199" s="87">
        <v>37257700.4432</v>
      </c>
      <c r="H199" s="87">
        <v>2717394.6083999998</v>
      </c>
      <c r="I199" s="87">
        <f t="shared" si="52"/>
        <v>1358697.3041999999</v>
      </c>
      <c r="J199" s="87">
        <f t="shared" si="57"/>
        <v>1358697.3041999999</v>
      </c>
      <c r="K199" s="87">
        <v>76039061.113399997</v>
      </c>
      <c r="L199" s="88">
        <f t="shared" si="37"/>
        <v>203093542.13209999</v>
      </c>
      <c r="M199" s="82"/>
      <c r="N199" s="148"/>
      <c r="O199" s="89">
        <v>16</v>
      </c>
      <c r="P199" s="148"/>
      <c r="Q199" s="87" t="s">
        <v>625</v>
      </c>
      <c r="R199" s="87">
        <v>90966991.792699993</v>
      </c>
      <c r="S199" s="87">
        <f t="shared" si="56"/>
        <v>-5788847.5199999996</v>
      </c>
      <c r="T199" s="87">
        <v>40492188.581799999</v>
      </c>
      <c r="U199" s="87">
        <v>2729009.7538000001</v>
      </c>
      <c r="V199" s="87">
        <v>0</v>
      </c>
      <c r="W199" s="87">
        <f t="shared" si="49"/>
        <v>2729009.7538000001</v>
      </c>
      <c r="X199" s="87">
        <v>82640312.353100002</v>
      </c>
      <c r="Y199" s="88">
        <f t="shared" si="38"/>
        <v>211039654.9614</v>
      </c>
    </row>
    <row r="200" spans="1:25" ht="24.9" customHeight="1" x14ac:dyDescent="0.25">
      <c r="A200" s="146"/>
      <c r="B200" s="149"/>
      <c r="C200" s="83">
        <v>18</v>
      </c>
      <c r="D200" s="87" t="s">
        <v>252</v>
      </c>
      <c r="E200" s="87">
        <v>99890387.146500006</v>
      </c>
      <c r="F200" s="87">
        <f t="shared" si="55"/>
        <v>-2141737.0099999998</v>
      </c>
      <c r="G200" s="87">
        <v>38307874.531999998</v>
      </c>
      <c r="H200" s="87">
        <v>2996711.6143999998</v>
      </c>
      <c r="I200" s="87">
        <f t="shared" si="52"/>
        <v>1498355.8071999999</v>
      </c>
      <c r="J200" s="87">
        <f t="shared" si="57"/>
        <v>1498355.8071999999</v>
      </c>
      <c r="K200" s="87">
        <v>78182356.345500007</v>
      </c>
      <c r="L200" s="88">
        <f t="shared" ref="L200:L263" si="58">E200+F200+G200+J200+K200</f>
        <v>215737236.82120001</v>
      </c>
      <c r="M200" s="82"/>
      <c r="N200" s="148"/>
      <c r="O200" s="89">
        <v>17</v>
      </c>
      <c r="P200" s="148"/>
      <c r="Q200" s="87" t="s">
        <v>825</v>
      </c>
      <c r="R200" s="87">
        <v>76364972.921800002</v>
      </c>
      <c r="S200" s="87">
        <f t="shared" si="56"/>
        <v>-5788847.5199999996</v>
      </c>
      <c r="T200" s="87">
        <v>31780114.201400001</v>
      </c>
      <c r="U200" s="87">
        <v>2290949.1877000001</v>
      </c>
      <c r="V200" s="87">
        <v>0</v>
      </c>
      <c r="W200" s="87">
        <f t="shared" si="49"/>
        <v>2290949.1877000001</v>
      </c>
      <c r="X200" s="87">
        <v>64859881.774999999</v>
      </c>
      <c r="Y200" s="88">
        <f t="shared" ref="Y200:Y263" si="59">R200+S200+T200+W200+X200</f>
        <v>169507070.5659</v>
      </c>
    </row>
    <row r="201" spans="1:25" ht="24.9" customHeight="1" x14ac:dyDescent="0.25">
      <c r="A201" s="83"/>
      <c r="B201" s="153" t="s">
        <v>917</v>
      </c>
      <c r="C201" s="154"/>
      <c r="D201" s="90"/>
      <c r="E201" s="90">
        <f>SUM(E183:E200)</f>
        <v>1600114431.8220003</v>
      </c>
      <c r="F201" s="90">
        <f t="shared" ref="F201:K201" si="60">SUM(F183:F200)</f>
        <v>-38551266.179999977</v>
      </c>
      <c r="G201" s="90">
        <f t="shared" ref="G201" si="61">SUM(G183:G200)</f>
        <v>623420977.26709998</v>
      </c>
      <c r="H201" s="90">
        <f t="shared" si="60"/>
        <v>48003432.954599991</v>
      </c>
      <c r="I201" s="90">
        <f t="shared" si="60"/>
        <v>24001716.477299996</v>
      </c>
      <c r="J201" s="90">
        <f t="shared" si="60"/>
        <v>24001716.477299996</v>
      </c>
      <c r="K201" s="90">
        <f t="shared" si="60"/>
        <v>1272336865.2893999</v>
      </c>
      <c r="L201" s="91">
        <f t="shared" si="58"/>
        <v>3481322724.6758003</v>
      </c>
      <c r="M201" s="82"/>
      <c r="N201" s="148"/>
      <c r="O201" s="89">
        <v>18</v>
      </c>
      <c r="P201" s="148"/>
      <c r="Q201" s="87" t="s">
        <v>626</v>
      </c>
      <c r="R201" s="87">
        <v>70973298.292600006</v>
      </c>
      <c r="S201" s="87">
        <f t="shared" si="56"/>
        <v>-5788847.5199999996</v>
      </c>
      <c r="T201" s="87">
        <v>33069683.912099998</v>
      </c>
      <c r="U201" s="87">
        <v>2129198.9487999999</v>
      </c>
      <c r="V201" s="87">
        <v>0</v>
      </c>
      <c r="W201" s="87">
        <f t="shared" si="49"/>
        <v>2129198.9487999999</v>
      </c>
      <c r="X201" s="87">
        <v>67491758.377000004</v>
      </c>
      <c r="Y201" s="88">
        <f t="shared" si="59"/>
        <v>167875092.01050001</v>
      </c>
    </row>
    <row r="202" spans="1:25" ht="24.9" customHeight="1" x14ac:dyDescent="0.25">
      <c r="A202" s="146">
        <v>10</v>
      </c>
      <c r="B202" s="147" t="s">
        <v>918</v>
      </c>
      <c r="C202" s="83">
        <v>1</v>
      </c>
      <c r="D202" s="87" t="s">
        <v>253</v>
      </c>
      <c r="E202" s="87">
        <v>69949361.043499991</v>
      </c>
      <c r="F202" s="87">
        <v>0</v>
      </c>
      <c r="G202" s="87">
        <v>34078979.473099999</v>
      </c>
      <c r="H202" s="87">
        <v>2098480.8313000002</v>
      </c>
      <c r="I202" s="87">
        <f t="shared" si="52"/>
        <v>1049240.4156500001</v>
      </c>
      <c r="J202" s="87">
        <f t="shared" ref="J202:J265" si="62">H202-I202</f>
        <v>1049240.4156500001</v>
      </c>
      <c r="K202" s="100">
        <v>69551624.818800002</v>
      </c>
      <c r="L202" s="88">
        <f t="shared" si="58"/>
        <v>174629205.75105</v>
      </c>
      <c r="M202" s="82"/>
      <c r="N202" s="148"/>
      <c r="O202" s="89">
        <v>19</v>
      </c>
      <c r="P202" s="148"/>
      <c r="Q202" s="87" t="s">
        <v>826</v>
      </c>
      <c r="R202" s="87">
        <v>67413433.703400001</v>
      </c>
      <c r="S202" s="87">
        <f t="shared" si="56"/>
        <v>-5788847.5199999996</v>
      </c>
      <c r="T202" s="87">
        <v>29115898.493799999</v>
      </c>
      <c r="U202" s="87">
        <v>2022403.0111</v>
      </c>
      <c r="V202" s="87">
        <v>0</v>
      </c>
      <c r="W202" s="87">
        <f t="shared" si="49"/>
        <v>2022403.0111</v>
      </c>
      <c r="X202" s="87">
        <v>59422496.788699999</v>
      </c>
      <c r="Y202" s="88">
        <f t="shared" si="59"/>
        <v>152185384.477</v>
      </c>
    </row>
    <row r="203" spans="1:25" ht="24.9" customHeight="1" x14ac:dyDescent="0.25">
      <c r="A203" s="146"/>
      <c r="B203" s="148"/>
      <c r="C203" s="83">
        <v>2</v>
      </c>
      <c r="D203" s="87" t="s">
        <v>254</v>
      </c>
      <c r="E203" s="87">
        <v>76242028.151099995</v>
      </c>
      <c r="F203" s="87">
        <v>0</v>
      </c>
      <c r="G203" s="87">
        <v>36697884.397100002</v>
      </c>
      <c r="H203" s="87">
        <v>2287260.8445000001</v>
      </c>
      <c r="I203" s="87">
        <f t="shared" si="52"/>
        <v>1143630.4222500001</v>
      </c>
      <c r="J203" s="87">
        <f t="shared" si="62"/>
        <v>1143630.4222500001</v>
      </c>
      <c r="K203" s="100">
        <v>74896535.245299995</v>
      </c>
      <c r="L203" s="88">
        <f t="shared" si="58"/>
        <v>188980078.21574998</v>
      </c>
      <c r="M203" s="82"/>
      <c r="N203" s="149"/>
      <c r="O203" s="89">
        <v>20</v>
      </c>
      <c r="P203" s="149"/>
      <c r="Q203" s="87" t="s">
        <v>827</v>
      </c>
      <c r="R203" s="87">
        <v>91434894.964900002</v>
      </c>
      <c r="S203" s="87">
        <f t="shared" si="56"/>
        <v>-5788847.5199999996</v>
      </c>
      <c r="T203" s="87">
        <v>42284262.909299999</v>
      </c>
      <c r="U203" s="87">
        <v>2743046.8489000001</v>
      </c>
      <c r="V203" s="87">
        <v>0</v>
      </c>
      <c r="W203" s="87">
        <f t="shared" si="49"/>
        <v>2743046.8489000001</v>
      </c>
      <c r="X203" s="87">
        <v>86297748.203700006</v>
      </c>
      <c r="Y203" s="88">
        <f t="shared" si="59"/>
        <v>216971105.40680003</v>
      </c>
    </row>
    <row r="204" spans="1:25" ht="24.9" customHeight="1" x14ac:dyDescent="0.25">
      <c r="A204" s="146"/>
      <c r="B204" s="148"/>
      <c r="C204" s="83">
        <v>3</v>
      </c>
      <c r="D204" s="87" t="s">
        <v>255</v>
      </c>
      <c r="E204" s="87">
        <v>65174369.999199994</v>
      </c>
      <c r="F204" s="87">
        <v>0</v>
      </c>
      <c r="G204" s="87">
        <v>32760734.822000001</v>
      </c>
      <c r="H204" s="87">
        <v>1955231.1</v>
      </c>
      <c r="I204" s="87">
        <f t="shared" si="52"/>
        <v>977615.55</v>
      </c>
      <c r="J204" s="87">
        <f t="shared" si="62"/>
        <v>977615.55</v>
      </c>
      <c r="K204" s="100">
        <v>66861225.669299997</v>
      </c>
      <c r="L204" s="88">
        <f t="shared" si="58"/>
        <v>165773946.04049999</v>
      </c>
      <c r="M204" s="82"/>
      <c r="N204" s="83"/>
      <c r="O204" s="154" t="s">
        <v>919</v>
      </c>
      <c r="P204" s="155"/>
      <c r="Q204" s="90"/>
      <c r="R204" s="90">
        <f>SUM(R184:R203)</f>
        <v>1663422100.4088998</v>
      </c>
      <c r="S204" s="90">
        <f t="shared" ref="S204:V204" si="63">SUM(S184:S203)</f>
        <v>-115776950.39999995</v>
      </c>
      <c r="T204" s="90">
        <f>SUM(T184:T203)</f>
        <v>747902835.9131</v>
      </c>
      <c r="U204" s="90">
        <f t="shared" si="63"/>
        <v>49902663.012299992</v>
      </c>
      <c r="V204" s="90">
        <f t="shared" si="63"/>
        <v>0</v>
      </c>
      <c r="W204" s="90">
        <f t="shared" si="49"/>
        <v>49902663.012299992</v>
      </c>
      <c r="X204" s="90">
        <f>SUM(X184:X203)</f>
        <v>1526391290.1336007</v>
      </c>
      <c r="Y204" s="91">
        <f t="shared" si="59"/>
        <v>3871841939.0679007</v>
      </c>
    </row>
    <row r="205" spans="1:25" ht="33.75" customHeight="1" x14ac:dyDescent="0.25">
      <c r="A205" s="146"/>
      <c r="B205" s="148"/>
      <c r="C205" s="83">
        <v>4</v>
      </c>
      <c r="D205" s="87" t="s">
        <v>256</v>
      </c>
      <c r="E205" s="87">
        <v>93667354.492899999</v>
      </c>
      <c r="F205" s="87">
        <v>0</v>
      </c>
      <c r="G205" s="87">
        <v>41736939.696400002</v>
      </c>
      <c r="H205" s="87">
        <v>2810020.6348000001</v>
      </c>
      <c r="I205" s="87">
        <f t="shared" si="52"/>
        <v>1405010.3174000001</v>
      </c>
      <c r="J205" s="87">
        <f t="shared" si="62"/>
        <v>1405010.3174000001</v>
      </c>
      <c r="K205" s="100">
        <v>85180718.898699999</v>
      </c>
      <c r="L205" s="88">
        <f t="shared" si="58"/>
        <v>221990023.40540001</v>
      </c>
      <c r="M205" s="82"/>
      <c r="N205" s="147">
        <v>28</v>
      </c>
      <c r="O205" s="89">
        <v>1</v>
      </c>
      <c r="P205" s="158" t="s">
        <v>58</v>
      </c>
      <c r="Q205" s="98" t="s">
        <v>627</v>
      </c>
      <c r="R205" s="87">
        <v>88135887.973399997</v>
      </c>
      <c r="S205" s="87">
        <f>-2620951.49</f>
        <v>-2620951.4900000002</v>
      </c>
      <c r="T205" s="87">
        <v>36145621.102200001</v>
      </c>
      <c r="U205" s="87">
        <v>2644076.6392000001</v>
      </c>
      <c r="V205" s="87">
        <f t="shared" ref="V205:V222" si="64">U205/2</f>
        <v>1322038.3196</v>
      </c>
      <c r="W205" s="87">
        <f t="shared" si="49"/>
        <v>1322038.3196</v>
      </c>
      <c r="X205" s="87">
        <v>73769423.750799999</v>
      </c>
      <c r="Y205" s="88">
        <f t="shared" si="59"/>
        <v>196752019.65600002</v>
      </c>
    </row>
    <row r="206" spans="1:25" ht="24.9" customHeight="1" x14ac:dyDescent="0.25">
      <c r="A206" s="146"/>
      <c r="B206" s="148"/>
      <c r="C206" s="83">
        <v>5</v>
      </c>
      <c r="D206" s="87" t="s">
        <v>257</v>
      </c>
      <c r="E206" s="87">
        <v>85222737.771499991</v>
      </c>
      <c r="F206" s="87">
        <v>0</v>
      </c>
      <c r="G206" s="87">
        <v>41089455.164800003</v>
      </c>
      <c r="H206" s="87">
        <v>2556682.1331000002</v>
      </c>
      <c r="I206" s="87">
        <f t="shared" si="52"/>
        <v>1278341.0665500001</v>
      </c>
      <c r="J206" s="87">
        <f t="shared" si="62"/>
        <v>1278341.0665500001</v>
      </c>
      <c r="K206" s="100">
        <v>83859270.841299996</v>
      </c>
      <c r="L206" s="88">
        <f t="shared" si="58"/>
        <v>211449804.84415001</v>
      </c>
      <c r="M206" s="82"/>
      <c r="N206" s="148"/>
      <c r="O206" s="89">
        <v>2</v>
      </c>
      <c r="P206" s="159"/>
      <c r="Q206" s="98" t="s">
        <v>628</v>
      </c>
      <c r="R206" s="87">
        <v>93233634.540899992</v>
      </c>
      <c r="S206" s="87">
        <f t="shared" ref="S206:S222" si="65">-2620951.49</f>
        <v>-2620951.4900000002</v>
      </c>
      <c r="T206" s="87">
        <v>38946206.946199998</v>
      </c>
      <c r="U206" s="87">
        <v>2797009.0362</v>
      </c>
      <c r="V206" s="87">
        <f t="shared" si="64"/>
        <v>1398504.5181</v>
      </c>
      <c r="W206" s="87">
        <f t="shared" si="49"/>
        <v>1398504.5181</v>
      </c>
      <c r="X206" s="87">
        <v>79485125.890499994</v>
      </c>
      <c r="Y206" s="88">
        <f t="shared" si="59"/>
        <v>210442520.40569997</v>
      </c>
    </row>
    <row r="207" spans="1:25" ht="24.9" customHeight="1" x14ac:dyDescent="0.25">
      <c r="A207" s="146"/>
      <c r="B207" s="148"/>
      <c r="C207" s="83">
        <v>6</v>
      </c>
      <c r="D207" s="87" t="s">
        <v>258</v>
      </c>
      <c r="E207" s="87">
        <v>87297121.0792</v>
      </c>
      <c r="F207" s="87">
        <v>0</v>
      </c>
      <c r="G207" s="87">
        <v>41293754.994499996</v>
      </c>
      <c r="H207" s="87">
        <v>2618913.6324</v>
      </c>
      <c r="I207" s="87">
        <f t="shared" si="52"/>
        <v>1309456.8162</v>
      </c>
      <c r="J207" s="87">
        <f t="shared" si="62"/>
        <v>1309456.8162</v>
      </c>
      <c r="K207" s="100">
        <v>84276225.378199995</v>
      </c>
      <c r="L207" s="88">
        <f t="shared" si="58"/>
        <v>214176558.26809999</v>
      </c>
      <c r="M207" s="82"/>
      <c r="N207" s="148"/>
      <c r="O207" s="89">
        <v>3</v>
      </c>
      <c r="P207" s="159"/>
      <c r="Q207" s="98" t="s">
        <v>629</v>
      </c>
      <c r="R207" s="87">
        <v>94919514.141499996</v>
      </c>
      <c r="S207" s="87">
        <f t="shared" si="65"/>
        <v>-2620951.4900000002</v>
      </c>
      <c r="T207" s="87">
        <v>40091307.491599999</v>
      </c>
      <c r="U207" s="87">
        <v>2847585.4241999998</v>
      </c>
      <c r="V207" s="87">
        <f t="shared" si="64"/>
        <v>1423792.7120999999</v>
      </c>
      <c r="W207" s="87">
        <f t="shared" si="49"/>
        <v>1423792.7120999999</v>
      </c>
      <c r="X207" s="87">
        <v>81822156.069999993</v>
      </c>
      <c r="Y207" s="88">
        <f t="shared" si="59"/>
        <v>215635818.92519999</v>
      </c>
    </row>
    <row r="208" spans="1:25" ht="24.9" customHeight="1" x14ac:dyDescent="0.25">
      <c r="A208" s="146"/>
      <c r="B208" s="148"/>
      <c r="C208" s="83">
        <v>7</v>
      </c>
      <c r="D208" s="87" t="s">
        <v>259</v>
      </c>
      <c r="E208" s="87">
        <v>92551056.719300002</v>
      </c>
      <c r="F208" s="87">
        <v>0</v>
      </c>
      <c r="G208" s="87">
        <v>39839213.171300001</v>
      </c>
      <c r="H208" s="87">
        <v>2776531.7015999998</v>
      </c>
      <c r="I208" s="87">
        <f t="shared" si="52"/>
        <v>1388265.8507999999</v>
      </c>
      <c r="J208" s="87">
        <f t="shared" si="62"/>
        <v>1388265.8507999999</v>
      </c>
      <c r="K208" s="100">
        <v>81307657.987599999</v>
      </c>
      <c r="L208" s="88">
        <f t="shared" si="58"/>
        <v>215086193.72899997</v>
      </c>
      <c r="M208" s="82"/>
      <c r="N208" s="148"/>
      <c r="O208" s="89">
        <v>4</v>
      </c>
      <c r="P208" s="159"/>
      <c r="Q208" s="98" t="s">
        <v>828</v>
      </c>
      <c r="R208" s="87">
        <v>70403432.232199997</v>
      </c>
      <c r="S208" s="87">
        <f t="shared" si="65"/>
        <v>-2620951.4900000002</v>
      </c>
      <c r="T208" s="87">
        <v>29361188.579300001</v>
      </c>
      <c r="U208" s="87">
        <v>2112102.9670000002</v>
      </c>
      <c r="V208" s="87">
        <f t="shared" si="64"/>
        <v>1056051.4835000001</v>
      </c>
      <c r="W208" s="87">
        <f t="shared" si="49"/>
        <v>1056051.4835000001</v>
      </c>
      <c r="X208" s="87">
        <v>59923108.141000003</v>
      </c>
      <c r="Y208" s="88">
        <f t="shared" si="59"/>
        <v>158122828.94600001</v>
      </c>
    </row>
    <row r="209" spans="1:25" ht="24.9" customHeight="1" x14ac:dyDescent="0.25">
      <c r="A209" s="146"/>
      <c r="B209" s="148"/>
      <c r="C209" s="83">
        <v>8</v>
      </c>
      <c r="D209" s="87" t="s">
        <v>260</v>
      </c>
      <c r="E209" s="87">
        <v>87045622.848399997</v>
      </c>
      <c r="F209" s="87">
        <v>0</v>
      </c>
      <c r="G209" s="87">
        <v>38302367.702399999</v>
      </c>
      <c r="H209" s="87">
        <v>2611368.6855000001</v>
      </c>
      <c r="I209" s="87">
        <f t="shared" si="52"/>
        <v>1305684.3427500001</v>
      </c>
      <c r="J209" s="87">
        <f t="shared" si="62"/>
        <v>1305684.3427500001</v>
      </c>
      <c r="K209" s="100">
        <v>78171117.483600006</v>
      </c>
      <c r="L209" s="88">
        <f t="shared" si="58"/>
        <v>204824792.37715</v>
      </c>
      <c r="M209" s="82"/>
      <c r="N209" s="148"/>
      <c r="O209" s="89">
        <v>5</v>
      </c>
      <c r="P209" s="159"/>
      <c r="Q209" s="87" t="s">
        <v>630</v>
      </c>
      <c r="R209" s="87">
        <v>73774276.606100008</v>
      </c>
      <c r="S209" s="87">
        <f t="shared" si="65"/>
        <v>-2620951.4900000002</v>
      </c>
      <c r="T209" s="87">
        <v>32948182.8391</v>
      </c>
      <c r="U209" s="87">
        <v>2213228.2982000001</v>
      </c>
      <c r="V209" s="87">
        <f t="shared" si="64"/>
        <v>1106614.1491</v>
      </c>
      <c r="W209" s="87">
        <f t="shared" si="49"/>
        <v>1106614.1491</v>
      </c>
      <c r="X209" s="87">
        <v>67243787.423199996</v>
      </c>
      <c r="Y209" s="88">
        <f t="shared" si="59"/>
        <v>172451909.52750003</v>
      </c>
    </row>
    <row r="210" spans="1:25" ht="24.9" customHeight="1" x14ac:dyDescent="0.25">
      <c r="A210" s="146"/>
      <c r="B210" s="148"/>
      <c r="C210" s="83">
        <v>9</v>
      </c>
      <c r="D210" s="87" t="s">
        <v>261</v>
      </c>
      <c r="E210" s="87">
        <v>81903516.390799999</v>
      </c>
      <c r="F210" s="87">
        <v>0</v>
      </c>
      <c r="G210" s="87">
        <v>36956980.359700002</v>
      </c>
      <c r="H210" s="87">
        <v>2457105.4917000001</v>
      </c>
      <c r="I210" s="87">
        <f t="shared" si="52"/>
        <v>1228552.7458500001</v>
      </c>
      <c r="J210" s="87">
        <f t="shared" si="62"/>
        <v>1228552.7458500001</v>
      </c>
      <c r="K210" s="100">
        <v>75425322.945500001</v>
      </c>
      <c r="L210" s="88">
        <f t="shared" si="58"/>
        <v>195514372.44185001</v>
      </c>
      <c r="M210" s="82"/>
      <c r="N210" s="148"/>
      <c r="O210" s="89">
        <v>6</v>
      </c>
      <c r="P210" s="159"/>
      <c r="Q210" s="87" t="s">
        <v>631</v>
      </c>
      <c r="R210" s="87">
        <v>113373714.19230001</v>
      </c>
      <c r="S210" s="87">
        <f t="shared" si="65"/>
        <v>-2620951.4900000002</v>
      </c>
      <c r="T210" s="87">
        <v>49118806.216200002</v>
      </c>
      <c r="U210" s="87">
        <v>3401211.4257999999</v>
      </c>
      <c r="V210" s="87">
        <f t="shared" si="64"/>
        <v>1700605.7128999999</v>
      </c>
      <c r="W210" s="87">
        <f t="shared" si="49"/>
        <v>1700605.7128999999</v>
      </c>
      <c r="X210" s="87">
        <v>100246334.6707</v>
      </c>
      <c r="Y210" s="88">
        <f t="shared" si="59"/>
        <v>261818509.3021</v>
      </c>
    </row>
    <row r="211" spans="1:25" ht="24.9" customHeight="1" x14ac:dyDescent="0.25">
      <c r="A211" s="146"/>
      <c r="B211" s="148"/>
      <c r="C211" s="83">
        <v>10</v>
      </c>
      <c r="D211" s="87" t="s">
        <v>262</v>
      </c>
      <c r="E211" s="87">
        <v>91586411.826199993</v>
      </c>
      <c r="F211" s="87">
        <v>0</v>
      </c>
      <c r="G211" s="87">
        <v>43053652.098800004</v>
      </c>
      <c r="H211" s="87">
        <v>2747592.3547999999</v>
      </c>
      <c r="I211" s="87">
        <f t="shared" si="52"/>
        <v>1373796.1773999999</v>
      </c>
      <c r="J211" s="87">
        <f t="shared" si="62"/>
        <v>1373796.1773999999</v>
      </c>
      <c r="K211" s="100">
        <v>87867990.889200002</v>
      </c>
      <c r="L211" s="88">
        <f t="shared" si="58"/>
        <v>223881850.99160001</v>
      </c>
      <c r="M211" s="82"/>
      <c r="N211" s="148"/>
      <c r="O211" s="89">
        <v>7</v>
      </c>
      <c r="P211" s="159"/>
      <c r="Q211" s="87" t="s">
        <v>632</v>
      </c>
      <c r="R211" s="87">
        <v>79847017.488299996</v>
      </c>
      <c r="S211" s="87">
        <f t="shared" si="65"/>
        <v>-2620951.4900000002</v>
      </c>
      <c r="T211" s="87">
        <v>32761175.530699998</v>
      </c>
      <c r="U211" s="87">
        <v>2395410.5246000001</v>
      </c>
      <c r="V211" s="87">
        <f t="shared" si="64"/>
        <v>1197705.2623000001</v>
      </c>
      <c r="W211" s="87">
        <f t="shared" si="49"/>
        <v>1197705.2623000001</v>
      </c>
      <c r="X211" s="87">
        <v>66862125.109499998</v>
      </c>
      <c r="Y211" s="88">
        <f t="shared" si="59"/>
        <v>178047071.90079999</v>
      </c>
    </row>
    <row r="212" spans="1:25" ht="24.9" customHeight="1" x14ac:dyDescent="0.25">
      <c r="A212" s="146"/>
      <c r="B212" s="148"/>
      <c r="C212" s="83">
        <v>11</v>
      </c>
      <c r="D212" s="87" t="s">
        <v>263</v>
      </c>
      <c r="E212" s="87">
        <v>76960813.875300005</v>
      </c>
      <c r="F212" s="87">
        <v>0</v>
      </c>
      <c r="G212" s="87">
        <v>33966614.566799998</v>
      </c>
      <c r="H212" s="87">
        <v>2308824.4163000002</v>
      </c>
      <c r="I212" s="87">
        <f t="shared" si="52"/>
        <v>1154412.2081500001</v>
      </c>
      <c r="J212" s="87">
        <f t="shared" si="62"/>
        <v>1154412.2081500001</v>
      </c>
      <c r="K212" s="100">
        <v>69322299.823500007</v>
      </c>
      <c r="L212" s="88">
        <f t="shared" si="58"/>
        <v>181404140.47375</v>
      </c>
      <c r="M212" s="82"/>
      <c r="N212" s="148"/>
      <c r="O212" s="89">
        <v>8</v>
      </c>
      <c r="P212" s="159"/>
      <c r="Q212" s="87" t="s">
        <v>633</v>
      </c>
      <c r="R212" s="87">
        <v>80446235.809900001</v>
      </c>
      <c r="S212" s="87">
        <f t="shared" si="65"/>
        <v>-2620951.4900000002</v>
      </c>
      <c r="T212" s="87">
        <v>36212602.260700002</v>
      </c>
      <c r="U212" s="87">
        <v>2413387.0743</v>
      </c>
      <c r="V212" s="87">
        <f t="shared" si="64"/>
        <v>1206693.53715</v>
      </c>
      <c r="W212" s="87">
        <f t="shared" si="49"/>
        <v>1206693.53715</v>
      </c>
      <c r="X212" s="87">
        <v>73906125.274000004</v>
      </c>
      <c r="Y212" s="88">
        <f t="shared" si="59"/>
        <v>189150705.39175001</v>
      </c>
    </row>
    <row r="213" spans="1:25" ht="24.9" customHeight="1" x14ac:dyDescent="0.25">
      <c r="A213" s="146"/>
      <c r="B213" s="148"/>
      <c r="C213" s="83">
        <v>12</v>
      </c>
      <c r="D213" s="87" t="s">
        <v>264</v>
      </c>
      <c r="E213" s="87">
        <v>79373440.32689999</v>
      </c>
      <c r="F213" s="87">
        <v>0</v>
      </c>
      <c r="G213" s="87">
        <v>37334205.4023</v>
      </c>
      <c r="H213" s="87">
        <v>2381203.2097999998</v>
      </c>
      <c r="I213" s="87">
        <f t="shared" si="52"/>
        <v>1190601.6048999999</v>
      </c>
      <c r="J213" s="87">
        <f t="shared" si="62"/>
        <v>1190601.6048999999</v>
      </c>
      <c r="K213" s="100">
        <v>76195199.715499997</v>
      </c>
      <c r="L213" s="88">
        <f t="shared" si="58"/>
        <v>194093447.04960001</v>
      </c>
      <c r="M213" s="82"/>
      <c r="N213" s="148"/>
      <c r="O213" s="89">
        <v>9</v>
      </c>
      <c r="P213" s="159"/>
      <c r="Q213" s="87" t="s">
        <v>829</v>
      </c>
      <c r="R213" s="87">
        <v>96716018.947899997</v>
      </c>
      <c r="S213" s="87">
        <f t="shared" si="65"/>
        <v>-2620951.4900000002</v>
      </c>
      <c r="T213" s="87">
        <v>40388928.564999998</v>
      </c>
      <c r="U213" s="87">
        <v>2901480.5684000002</v>
      </c>
      <c r="V213" s="87">
        <f t="shared" si="64"/>
        <v>1450740.2842000001</v>
      </c>
      <c r="W213" s="87">
        <f t="shared" si="49"/>
        <v>1450740.2842000001</v>
      </c>
      <c r="X213" s="87">
        <v>82429569.482899994</v>
      </c>
      <c r="Y213" s="88">
        <f t="shared" si="59"/>
        <v>218364305.78999999</v>
      </c>
    </row>
    <row r="214" spans="1:25" ht="24.9" customHeight="1" x14ac:dyDescent="0.25">
      <c r="A214" s="146"/>
      <c r="B214" s="148"/>
      <c r="C214" s="83">
        <v>13</v>
      </c>
      <c r="D214" s="87" t="s">
        <v>265</v>
      </c>
      <c r="E214" s="87">
        <v>72704358.381500006</v>
      </c>
      <c r="F214" s="87">
        <v>0</v>
      </c>
      <c r="G214" s="87">
        <v>35926287.718900003</v>
      </c>
      <c r="H214" s="87">
        <v>2181130.7514</v>
      </c>
      <c r="I214" s="87">
        <f t="shared" si="52"/>
        <v>1090565.3757</v>
      </c>
      <c r="J214" s="87">
        <f t="shared" si="62"/>
        <v>1090565.3757</v>
      </c>
      <c r="K214" s="100">
        <v>73321787.306700006</v>
      </c>
      <c r="L214" s="88">
        <f t="shared" si="58"/>
        <v>183042998.78280002</v>
      </c>
      <c r="M214" s="82"/>
      <c r="N214" s="148"/>
      <c r="O214" s="89">
        <v>10</v>
      </c>
      <c r="P214" s="159"/>
      <c r="Q214" s="87" t="s">
        <v>830</v>
      </c>
      <c r="R214" s="87">
        <v>104948749.1673</v>
      </c>
      <c r="S214" s="87">
        <f t="shared" si="65"/>
        <v>-2620951.4900000002</v>
      </c>
      <c r="T214" s="87">
        <v>44551537.594899997</v>
      </c>
      <c r="U214" s="87">
        <v>3148462.4750000001</v>
      </c>
      <c r="V214" s="87">
        <f t="shared" si="64"/>
        <v>1574231.2375</v>
      </c>
      <c r="W214" s="87">
        <f t="shared" si="49"/>
        <v>1574231.2375</v>
      </c>
      <c r="X214" s="87">
        <v>90925018.172900006</v>
      </c>
      <c r="Y214" s="88">
        <f t="shared" si="59"/>
        <v>239378584.68260002</v>
      </c>
    </row>
    <row r="215" spans="1:25" ht="24.9" customHeight="1" x14ac:dyDescent="0.25">
      <c r="A215" s="146"/>
      <c r="B215" s="148"/>
      <c r="C215" s="83">
        <v>14</v>
      </c>
      <c r="D215" s="87" t="s">
        <v>266</v>
      </c>
      <c r="E215" s="87">
        <v>71204107.588500008</v>
      </c>
      <c r="F215" s="87">
        <v>0</v>
      </c>
      <c r="G215" s="87">
        <v>34852765.078100003</v>
      </c>
      <c r="H215" s="87">
        <v>2136123.2277000002</v>
      </c>
      <c r="I215" s="87">
        <f t="shared" si="52"/>
        <v>1068061.6138500001</v>
      </c>
      <c r="J215" s="87">
        <f t="shared" si="62"/>
        <v>1068061.6138500001</v>
      </c>
      <c r="K215" s="100">
        <v>71130840.127499998</v>
      </c>
      <c r="L215" s="88">
        <f t="shared" si="58"/>
        <v>178255774.40795001</v>
      </c>
      <c r="M215" s="82"/>
      <c r="N215" s="148"/>
      <c r="O215" s="89">
        <v>11</v>
      </c>
      <c r="P215" s="159"/>
      <c r="Q215" s="87" t="s">
        <v>831</v>
      </c>
      <c r="R215" s="87">
        <v>80301459.541199997</v>
      </c>
      <c r="S215" s="87">
        <f t="shared" si="65"/>
        <v>-2620951.4900000002</v>
      </c>
      <c r="T215" s="87">
        <v>34654889.023500003</v>
      </c>
      <c r="U215" s="87">
        <v>2409043.7862</v>
      </c>
      <c r="V215" s="87">
        <f t="shared" si="64"/>
        <v>1204521.8931</v>
      </c>
      <c r="W215" s="87">
        <f t="shared" si="49"/>
        <v>1204521.8931</v>
      </c>
      <c r="X215" s="87">
        <v>70726995.842199996</v>
      </c>
      <c r="Y215" s="88">
        <f t="shared" si="59"/>
        <v>184266914.81</v>
      </c>
    </row>
    <row r="216" spans="1:25" ht="24.9" customHeight="1" x14ac:dyDescent="0.25">
      <c r="A216" s="146"/>
      <c r="B216" s="148"/>
      <c r="C216" s="83">
        <v>15</v>
      </c>
      <c r="D216" s="87" t="s">
        <v>267</v>
      </c>
      <c r="E216" s="87">
        <v>77264669.483799994</v>
      </c>
      <c r="F216" s="87">
        <v>0</v>
      </c>
      <c r="G216" s="87">
        <v>37354489.456900001</v>
      </c>
      <c r="H216" s="87">
        <v>2317940.0844999999</v>
      </c>
      <c r="I216" s="87">
        <f t="shared" si="52"/>
        <v>1158970.0422499999</v>
      </c>
      <c r="J216" s="87">
        <f t="shared" si="62"/>
        <v>1158970.0422499999</v>
      </c>
      <c r="K216" s="100">
        <v>76236597.344500005</v>
      </c>
      <c r="L216" s="88">
        <f t="shared" si="58"/>
        <v>192014726.32745001</v>
      </c>
      <c r="M216" s="82"/>
      <c r="N216" s="148"/>
      <c r="O216" s="89">
        <v>12</v>
      </c>
      <c r="P216" s="159"/>
      <c r="Q216" s="87" t="s">
        <v>832</v>
      </c>
      <c r="R216" s="87">
        <v>83117274.252100006</v>
      </c>
      <c r="S216" s="87">
        <f t="shared" si="65"/>
        <v>-2620951.4900000002</v>
      </c>
      <c r="T216" s="87">
        <v>35960364.935199998</v>
      </c>
      <c r="U216" s="87">
        <v>2493518.2275999999</v>
      </c>
      <c r="V216" s="87">
        <f t="shared" si="64"/>
        <v>1246759.1137999999</v>
      </c>
      <c r="W216" s="87">
        <f t="shared" si="49"/>
        <v>1246759.1137999999</v>
      </c>
      <c r="X216" s="87">
        <v>73391335.333199993</v>
      </c>
      <c r="Y216" s="88">
        <f t="shared" si="59"/>
        <v>191094782.14430001</v>
      </c>
    </row>
    <row r="217" spans="1:25" ht="24.9" customHeight="1" x14ac:dyDescent="0.25">
      <c r="A217" s="146"/>
      <c r="B217" s="148"/>
      <c r="C217" s="83">
        <v>16</v>
      </c>
      <c r="D217" s="87" t="s">
        <v>268</v>
      </c>
      <c r="E217" s="87">
        <v>63808454.951099999</v>
      </c>
      <c r="F217" s="87">
        <v>0</v>
      </c>
      <c r="G217" s="87">
        <v>31379011.295299999</v>
      </c>
      <c r="H217" s="87">
        <v>1914253.6484999999</v>
      </c>
      <c r="I217" s="87">
        <f t="shared" si="52"/>
        <v>957126.82424999995</v>
      </c>
      <c r="J217" s="87">
        <f t="shared" si="62"/>
        <v>957126.82424999995</v>
      </c>
      <c r="K217" s="100">
        <v>64041272.788599998</v>
      </c>
      <c r="L217" s="88">
        <f t="shared" si="58"/>
        <v>160185865.85925001</v>
      </c>
      <c r="M217" s="82"/>
      <c r="N217" s="148"/>
      <c r="O217" s="89">
        <v>13</v>
      </c>
      <c r="P217" s="159"/>
      <c r="Q217" s="87" t="s">
        <v>833</v>
      </c>
      <c r="R217" s="87">
        <v>77242245.369299993</v>
      </c>
      <c r="S217" s="87">
        <f t="shared" si="65"/>
        <v>-2620951.4900000002</v>
      </c>
      <c r="T217" s="87">
        <v>33938964.048900001</v>
      </c>
      <c r="U217" s="87">
        <v>2317267.3610999999</v>
      </c>
      <c r="V217" s="87">
        <f t="shared" si="64"/>
        <v>1158633.6805499999</v>
      </c>
      <c r="W217" s="87">
        <f t="shared" si="49"/>
        <v>1158633.6805499999</v>
      </c>
      <c r="X217" s="87">
        <v>69265868.015000001</v>
      </c>
      <c r="Y217" s="88">
        <f t="shared" si="59"/>
        <v>178984759.62375</v>
      </c>
    </row>
    <row r="218" spans="1:25" ht="24.9" customHeight="1" x14ac:dyDescent="0.25">
      <c r="A218" s="146"/>
      <c r="B218" s="148"/>
      <c r="C218" s="83">
        <v>17</v>
      </c>
      <c r="D218" s="87" t="s">
        <v>269</v>
      </c>
      <c r="E218" s="87">
        <v>80371681.895600006</v>
      </c>
      <c r="F218" s="87">
        <v>0</v>
      </c>
      <c r="G218" s="87">
        <v>38980497.208499998</v>
      </c>
      <c r="H218" s="87">
        <v>2411150.4569000001</v>
      </c>
      <c r="I218" s="87">
        <f t="shared" si="52"/>
        <v>1205575.2284500001</v>
      </c>
      <c r="J218" s="87">
        <f t="shared" si="62"/>
        <v>1205575.2284500001</v>
      </c>
      <c r="K218" s="100">
        <v>79555108.721499994</v>
      </c>
      <c r="L218" s="88">
        <f t="shared" si="58"/>
        <v>200112863.05405</v>
      </c>
      <c r="M218" s="82"/>
      <c r="N218" s="148"/>
      <c r="O218" s="89">
        <v>14</v>
      </c>
      <c r="P218" s="159"/>
      <c r="Q218" s="87" t="s">
        <v>634</v>
      </c>
      <c r="R218" s="87">
        <v>96601968.295200005</v>
      </c>
      <c r="S218" s="87">
        <f t="shared" si="65"/>
        <v>-2620951.4900000002</v>
      </c>
      <c r="T218" s="87">
        <v>40154421.5462</v>
      </c>
      <c r="U218" s="87">
        <v>2898059.0488999998</v>
      </c>
      <c r="V218" s="87">
        <f t="shared" si="64"/>
        <v>1449029.5244499999</v>
      </c>
      <c r="W218" s="87">
        <f t="shared" si="49"/>
        <v>1449029.5244499999</v>
      </c>
      <c r="X218" s="87">
        <v>81950965.239399999</v>
      </c>
      <c r="Y218" s="88">
        <f t="shared" si="59"/>
        <v>217535433.11525002</v>
      </c>
    </row>
    <row r="219" spans="1:25" ht="24.9" customHeight="1" x14ac:dyDescent="0.25">
      <c r="A219" s="146"/>
      <c r="B219" s="148"/>
      <c r="C219" s="83">
        <v>18</v>
      </c>
      <c r="D219" s="87" t="s">
        <v>270</v>
      </c>
      <c r="E219" s="87">
        <v>84502499.725800008</v>
      </c>
      <c r="F219" s="87">
        <v>0</v>
      </c>
      <c r="G219" s="87">
        <v>36899046.765100002</v>
      </c>
      <c r="H219" s="87">
        <v>2535074.9918</v>
      </c>
      <c r="I219" s="87">
        <f t="shared" si="52"/>
        <v>1267537.4959</v>
      </c>
      <c r="J219" s="87">
        <f t="shared" si="62"/>
        <v>1267537.4959</v>
      </c>
      <c r="K219" s="100">
        <v>75307086.551799998</v>
      </c>
      <c r="L219" s="88">
        <f t="shared" si="58"/>
        <v>197976170.53860003</v>
      </c>
      <c r="M219" s="82"/>
      <c r="N219" s="148"/>
      <c r="O219" s="89">
        <v>15</v>
      </c>
      <c r="P219" s="159"/>
      <c r="Q219" s="87" t="s">
        <v>635</v>
      </c>
      <c r="R219" s="87">
        <v>64111682.116399996</v>
      </c>
      <c r="S219" s="87">
        <f t="shared" si="65"/>
        <v>-2620951.4900000002</v>
      </c>
      <c r="T219" s="87">
        <v>28801698.902800001</v>
      </c>
      <c r="U219" s="87">
        <v>1923350.4635000001</v>
      </c>
      <c r="V219" s="87">
        <f t="shared" si="64"/>
        <v>961675.23175000004</v>
      </c>
      <c r="W219" s="87">
        <f t="shared" si="49"/>
        <v>961675.23175000004</v>
      </c>
      <c r="X219" s="87">
        <v>58781248.359099999</v>
      </c>
      <c r="Y219" s="88">
        <f t="shared" si="59"/>
        <v>150035353.12004998</v>
      </c>
    </row>
    <row r="220" spans="1:25" ht="24.9" customHeight="1" x14ac:dyDescent="0.25">
      <c r="A220" s="146"/>
      <c r="B220" s="148"/>
      <c r="C220" s="83">
        <v>19</v>
      </c>
      <c r="D220" s="87" t="s">
        <v>271</v>
      </c>
      <c r="E220" s="87">
        <v>110357805.0795</v>
      </c>
      <c r="F220" s="87">
        <v>0</v>
      </c>
      <c r="G220" s="87">
        <v>49862381.708700001</v>
      </c>
      <c r="H220" s="87">
        <v>3310734.1524</v>
      </c>
      <c r="I220" s="87">
        <f t="shared" si="52"/>
        <v>1655367.0762</v>
      </c>
      <c r="J220" s="87">
        <f t="shared" si="62"/>
        <v>1655367.0762</v>
      </c>
      <c r="K220" s="100">
        <v>101763894.3065</v>
      </c>
      <c r="L220" s="88">
        <f t="shared" si="58"/>
        <v>263639448.17090005</v>
      </c>
      <c r="M220" s="82"/>
      <c r="N220" s="148"/>
      <c r="O220" s="89">
        <v>16</v>
      </c>
      <c r="P220" s="159"/>
      <c r="Q220" s="87" t="s">
        <v>636</v>
      </c>
      <c r="R220" s="87">
        <v>105959160.09460001</v>
      </c>
      <c r="S220" s="87">
        <f t="shared" si="65"/>
        <v>-2620951.4900000002</v>
      </c>
      <c r="T220" s="87">
        <v>44044946.9815</v>
      </c>
      <c r="U220" s="87">
        <v>3178774.8028000002</v>
      </c>
      <c r="V220" s="87">
        <f t="shared" si="64"/>
        <v>1589387.4014000001</v>
      </c>
      <c r="W220" s="87">
        <f t="shared" si="49"/>
        <v>1589387.4014000001</v>
      </c>
      <c r="X220" s="87">
        <v>89891119.8336</v>
      </c>
      <c r="Y220" s="88">
        <f t="shared" si="59"/>
        <v>238863662.8211</v>
      </c>
    </row>
    <row r="221" spans="1:25" ht="24.9" customHeight="1" x14ac:dyDescent="0.25">
      <c r="A221" s="146"/>
      <c r="B221" s="148"/>
      <c r="C221" s="83">
        <v>20</v>
      </c>
      <c r="D221" s="87" t="s">
        <v>272</v>
      </c>
      <c r="E221" s="87">
        <v>87482337.375699997</v>
      </c>
      <c r="F221" s="87">
        <v>0</v>
      </c>
      <c r="G221" s="87">
        <v>42022229.815800004</v>
      </c>
      <c r="H221" s="87">
        <v>2624470.1213000002</v>
      </c>
      <c r="I221" s="87">
        <f t="shared" si="52"/>
        <v>1312235.0606500001</v>
      </c>
      <c r="J221" s="87">
        <f t="shared" si="62"/>
        <v>1312235.0606500001</v>
      </c>
      <c r="K221" s="100">
        <v>85762966.127100006</v>
      </c>
      <c r="L221" s="88">
        <f t="shared" si="58"/>
        <v>216579768.37925002</v>
      </c>
      <c r="M221" s="82"/>
      <c r="N221" s="148"/>
      <c r="O221" s="89">
        <v>17</v>
      </c>
      <c r="P221" s="159"/>
      <c r="Q221" s="87" t="s">
        <v>637</v>
      </c>
      <c r="R221" s="87">
        <v>85374337.116300002</v>
      </c>
      <c r="S221" s="87">
        <f t="shared" si="65"/>
        <v>-2620951.4900000002</v>
      </c>
      <c r="T221" s="87">
        <v>33919628.529299997</v>
      </c>
      <c r="U221" s="87">
        <v>2561230.1135</v>
      </c>
      <c r="V221" s="87">
        <f t="shared" si="64"/>
        <v>1280615.05675</v>
      </c>
      <c r="W221" s="87">
        <f t="shared" si="49"/>
        <v>1280615.05675</v>
      </c>
      <c r="X221" s="87">
        <v>69226406.246299997</v>
      </c>
      <c r="Y221" s="88">
        <f t="shared" si="59"/>
        <v>187180035.45864999</v>
      </c>
    </row>
    <row r="222" spans="1:25" ht="24.9" customHeight="1" x14ac:dyDescent="0.25">
      <c r="A222" s="146"/>
      <c r="B222" s="148"/>
      <c r="C222" s="83">
        <v>21</v>
      </c>
      <c r="D222" s="87" t="s">
        <v>273</v>
      </c>
      <c r="E222" s="87">
        <v>69381262.346000001</v>
      </c>
      <c r="F222" s="87">
        <v>0</v>
      </c>
      <c r="G222" s="87">
        <v>35222985.555100001</v>
      </c>
      <c r="H222" s="87">
        <v>2081437.8703999999</v>
      </c>
      <c r="I222" s="87">
        <f t="shared" si="52"/>
        <v>1040718.9351999999</v>
      </c>
      <c r="J222" s="87">
        <f t="shared" si="62"/>
        <v>1040718.9351999999</v>
      </c>
      <c r="K222" s="100">
        <v>71886421.313299999</v>
      </c>
      <c r="L222" s="88">
        <f t="shared" si="58"/>
        <v>177531388.14960003</v>
      </c>
      <c r="M222" s="82"/>
      <c r="N222" s="149"/>
      <c r="O222" s="89">
        <v>18</v>
      </c>
      <c r="P222" s="160"/>
      <c r="Q222" s="87" t="s">
        <v>638</v>
      </c>
      <c r="R222" s="87">
        <v>100166716.83580001</v>
      </c>
      <c r="S222" s="87">
        <f t="shared" si="65"/>
        <v>-2620951.4900000002</v>
      </c>
      <c r="T222" s="87">
        <v>39317886.707800001</v>
      </c>
      <c r="U222" s="87">
        <v>3005001.5051000002</v>
      </c>
      <c r="V222" s="87">
        <f t="shared" si="64"/>
        <v>1502500.7525500001</v>
      </c>
      <c r="W222" s="87">
        <f t="shared" si="49"/>
        <v>1502500.7525500001</v>
      </c>
      <c r="X222" s="87">
        <v>80243685.322999999</v>
      </c>
      <c r="Y222" s="88">
        <f t="shared" si="59"/>
        <v>218609838.12915003</v>
      </c>
    </row>
    <row r="223" spans="1:25" ht="24.9" customHeight="1" x14ac:dyDescent="0.25">
      <c r="A223" s="146"/>
      <c r="B223" s="148"/>
      <c r="C223" s="83">
        <v>22</v>
      </c>
      <c r="D223" s="87" t="s">
        <v>274</v>
      </c>
      <c r="E223" s="87">
        <v>81522059.427299991</v>
      </c>
      <c r="F223" s="87">
        <v>0</v>
      </c>
      <c r="G223" s="87">
        <v>40409428.588799998</v>
      </c>
      <c r="H223" s="87">
        <v>2445661.7828000002</v>
      </c>
      <c r="I223" s="87">
        <f t="shared" si="52"/>
        <v>1222830.8914000001</v>
      </c>
      <c r="J223" s="87">
        <f t="shared" si="62"/>
        <v>1222830.8914000001</v>
      </c>
      <c r="K223" s="100">
        <v>82471407.882699996</v>
      </c>
      <c r="L223" s="88">
        <f t="shared" si="58"/>
        <v>205625726.7902</v>
      </c>
      <c r="M223" s="82"/>
      <c r="N223" s="83"/>
      <c r="O223" s="154" t="s">
        <v>920</v>
      </c>
      <c r="P223" s="155"/>
      <c r="Q223" s="90"/>
      <c r="R223" s="90">
        <f t="shared" ref="R223:S223" si="66">SUM(R205:R222)</f>
        <v>1588673324.7207003</v>
      </c>
      <c r="S223" s="90">
        <f t="shared" si="66"/>
        <v>-47177126.820000023</v>
      </c>
      <c r="T223" s="90">
        <f>SUM(T205:T222)</f>
        <v>671318357.80110002</v>
      </c>
      <c r="U223" s="90">
        <f>SUM(U205:U222)</f>
        <v>47660199.741599999</v>
      </c>
      <c r="V223" s="90">
        <f t="shared" ref="V223" si="67">SUM(V205:V222)</f>
        <v>23830099.8708</v>
      </c>
      <c r="W223" s="90">
        <f t="shared" si="49"/>
        <v>23830099.8708</v>
      </c>
      <c r="X223" s="90">
        <f>SUM(X205:X222)</f>
        <v>1370090398.1773</v>
      </c>
      <c r="Y223" s="91">
        <f t="shared" si="59"/>
        <v>3606735053.7499003</v>
      </c>
    </row>
    <row r="224" spans="1:25" ht="24.9" customHeight="1" x14ac:dyDescent="0.25">
      <c r="A224" s="146"/>
      <c r="B224" s="148"/>
      <c r="C224" s="83">
        <v>23</v>
      </c>
      <c r="D224" s="87" t="s">
        <v>275</v>
      </c>
      <c r="E224" s="87">
        <v>101308479.15480001</v>
      </c>
      <c r="F224" s="87">
        <v>0</v>
      </c>
      <c r="G224" s="87">
        <v>48577408.744099997</v>
      </c>
      <c r="H224" s="87">
        <v>3039254.3746000002</v>
      </c>
      <c r="I224" s="87">
        <f t="shared" si="52"/>
        <v>1519627.1873000001</v>
      </c>
      <c r="J224" s="87">
        <f t="shared" si="62"/>
        <v>1519627.1873000001</v>
      </c>
      <c r="K224" s="100">
        <v>99141399.181500003</v>
      </c>
      <c r="L224" s="88">
        <f t="shared" si="58"/>
        <v>250546914.26770002</v>
      </c>
      <c r="M224" s="82"/>
      <c r="N224" s="147">
        <v>29</v>
      </c>
      <c r="O224" s="89">
        <v>1</v>
      </c>
      <c r="P224" s="147" t="s">
        <v>59</v>
      </c>
      <c r="Q224" s="87" t="s">
        <v>639</v>
      </c>
      <c r="R224" s="87">
        <v>62599512.574299999</v>
      </c>
      <c r="S224" s="87">
        <f>-2734288.17</f>
        <v>-2734288.17</v>
      </c>
      <c r="T224" s="87">
        <v>27720883.8631</v>
      </c>
      <c r="U224" s="87">
        <v>1877985.3772</v>
      </c>
      <c r="V224" s="87">
        <v>0</v>
      </c>
      <c r="W224" s="87">
        <f t="shared" si="49"/>
        <v>1877985.3772</v>
      </c>
      <c r="X224" s="87">
        <v>56575418.158100002</v>
      </c>
      <c r="Y224" s="88">
        <f t="shared" si="59"/>
        <v>146039511.80270001</v>
      </c>
    </row>
    <row r="225" spans="1:25" ht="24.9" customHeight="1" x14ac:dyDescent="0.25">
      <c r="A225" s="146"/>
      <c r="B225" s="148"/>
      <c r="C225" s="83">
        <v>24</v>
      </c>
      <c r="D225" s="87" t="s">
        <v>276</v>
      </c>
      <c r="E225" s="87">
        <v>83370941.611000001</v>
      </c>
      <c r="F225" s="87">
        <v>0</v>
      </c>
      <c r="G225" s="87">
        <v>36456810.597999997</v>
      </c>
      <c r="H225" s="87">
        <v>2501128.2483000001</v>
      </c>
      <c r="I225" s="87">
        <f t="shared" si="52"/>
        <v>1250564.12415</v>
      </c>
      <c r="J225" s="87">
        <f t="shared" si="62"/>
        <v>1250564.12415</v>
      </c>
      <c r="K225" s="100">
        <v>74404528.8917</v>
      </c>
      <c r="L225" s="88">
        <f t="shared" si="58"/>
        <v>195482845.22485</v>
      </c>
      <c r="M225" s="82"/>
      <c r="N225" s="148"/>
      <c r="O225" s="89">
        <v>2</v>
      </c>
      <c r="P225" s="148"/>
      <c r="Q225" s="87" t="s">
        <v>640</v>
      </c>
      <c r="R225" s="87">
        <v>62775112.870399997</v>
      </c>
      <c r="S225" s="87">
        <f t="shared" ref="S225:S253" si="68">-2734288.17</f>
        <v>-2734288.17</v>
      </c>
      <c r="T225" s="87">
        <v>27169712.1083</v>
      </c>
      <c r="U225" s="87">
        <v>1883253.3861</v>
      </c>
      <c r="V225" s="87">
        <v>0</v>
      </c>
      <c r="W225" s="87">
        <f t="shared" si="49"/>
        <v>1883253.3861</v>
      </c>
      <c r="X225" s="87">
        <v>55450534.382399999</v>
      </c>
      <c r="Y225" s="88">
        <f t="shared" si="59"/>
        <v>144544324.5772</v>
      </c>
    </row>
    <row r="226" spans="1:25" ht="24.9" customHeight="1" x14ac:dyDescent="0.25">
      <c r="A226" s="146"/>
      <c r="B226" s="149"/>
      <c r="C226" s="83">
        <v>25</v>
      </c>
      <c r="D226" s="87" t="s">
        <v>277</v>
      </c>
      <c r="E226" s="87">
        <v>80064661.277199998</v>
      </c>
      <c r="F226" s="87">
        <v>0</v>
      </c>
      <c r="G226" s="87">
        <v>34952361.244999997</v>
      </c>
      <c r="H226" s="87">
        <v>2401939.8382999999</v>
      </c>
      <c r="I226" s="87">
        <f t="shared" si="52"/>
        <v>1200969.91915</v>
      </c>
      <c r="J226" s="87">
        <f t="shared" si="62"/>
        <v>1200969.91915</v>
      </c>
      <c r="K226" s="100">
        <v>71334105.464200005</v>
      </c>
      <c r="L226" s="88">
        <f t="shared" si="58"/>
        <v>187552097.90555</v>
      </c>
      <c r="M226" s="82"/>
      <c r="N226" s="148"/>
      <c r="O226" s="89">
        <v>3</v>
      </c>
      <c r="P226" s="148"/>
      <c r="Q226" s="87" t="s">
        <v>834</v>
      </c>
      <c r="R226" s="87">
        <v>78207246.051699996</v>
      </c>
      <c r="S226" s="87">
        <f t="shared" si="68"/>
        <v>-2734288.17</v>
      </c>
      <c r="T226" s="87">
        <v>33134464.5288</v>
      </c>
      <c r="U226" s="87">
        <v>2346217.3815000001</v>
      </c>
      <c r="V226" s="87">
        <v>0</v>
      </c>
      <c r="W226" s="87">
        <f t="shared" si="49"/>
        <v>2346217.3815000001</v>
      </c>
      <c r="X226" s="87">
        <v>67623968.825200006</v>
      </c>
      <c r="Y226" s="88">
        <f t="shared" si="59"/>
        <v>178577608.61720002</v>
      </c>
    </row>
    <row r="227" spans="1:25" ht="24.9" customHeight="1" x14ac:dyDescent="0.25">
      <c r="A227" s="83"/>
      <c r="B227" s="153" t="s">
        <v>921</v>
      </c>
      <c r="C227" s="154"/>
      <c r="D227" s="90"/>
      <c r="E227" s="90">
        <f>SUM(E202:E226)</f>
        <v>2050317152.8221002</v>
      </c>
      <c r="F227" s="90">
        <f t="shared" ref="F227:J227" si="69">SUM(F202:F226)</f>
        <v>0</v>
      </c>
      <c r="G227" s="90">
        <f>SUM(G202:G226)</f>
        <v>960006485.62750006</v>
      </c>
      <c r="H227" s="90">
        <f t="shared" si="69"/>
        <v>61509514.584700003</v>
      </c>
      <c r="I227" s="90">
        <f t="shared" si="69"/>
        <v>30754757.292350002</v>
      </c>
      <c r="J227" s="90">
        <f t="shared" si="69"/>
        <v>30754757.292350002</v>
      </c>
      <c r="K227" s="90">
        <f>SUM(K202:K226)</f>
        <v>1959272605.7040999</v>
      </c>
      <c r="L227" s="91">
        <f t="shared" si="58"/>
        <v>5000351001.4460497</v>
      </c>
      <c r="M227" s="82"/>
      <c r="N227" s="148"/>
      <c r="O227" s="89">
        <v>4</v>
      </c>
      <c r="P227" s="148"/>
      <c r="Q227" s="87" t="s">
        <v>835</v>
      </c>
      <c r="R227" s="87">
        <v>69133476.877299994</v>
      </c>
      <c r="S227" s="87">
        <f t="shared" si="68"/>
        <v>-2734288.17</v>
      </c>
      <c r="T227" s="87">
        <v>27695273.420200001</v>
      </c>
      <c r="U227" s="87">
        <v>2074004.3063000001</v>
      </c>
      <c r="V227" s="87">
        <v>0</v>
      </c>
      <c r="W227" s="87">
        <f t="shared" si="49"/>
        <v>2074004.3063000001</v>
      </c>
      <c r="X227" s="87">
        <v>56523149.9287</v>
      </c>
      <c r="Y227" s="88">
        <f t="shared" si="59"/>
        <v>152691616.36250001</v>
      </c>
    </row>
    <row r="228" spans="1:25" ht="24.9" customHeight="1" x14ac:dyDescent="0.25">
      <c r="A228" s="146"/>
      <c r="B228" s="147" t="s">
        <v>922</v>
      </c>
      <c r="C228" s="83">
        <v>1</v>
      </c>
      <c r="D228" s="87" t="s">
        <v>278</v>
      </c>
      <c r="E228" s="87">
        <v>90918784.958399996</v>
      </c>
      <c r="F228" s="87">
        <f>-3302742.755</f>
        <v>-3302742.7549999999</v>
      </c>
      <c r="G228" s="87">
        <v>35717900.649899997</v>
      </c>
      <c r="H228" s="87">
        <v>2727563.5487000002</v>
      </c>
      <c r="I228" s="87">
        <v>0</v>
      </c>
      <c r="J228" s="87">
        <f t="shared" si="62"/>
        <v>2727563.5487000002</v>
      </c>
      <c r="K228" s="100">
        <v>72896491.142800003</v>
      </c>
      <c r="L228" s="88">
        <f t="shared" si="58"/>
        <v>198957997.54480001</v>
      </c>
      <c r="M228" s="82"/>
      <c r="N228" s="148"/>
      <c r="O228" s="89">
        <v>5</v>
      </c>
      <c r="P228" s="148"/>
      <c r="Q228" s="87" t="s">
        <v>836</v>
      </c>
      <c r="R228" s="87">
        <v>65421960.746299997</v>
      </c>
      <c r="S228" s="87">
        <f t="shared" si="68"/>
        <v>-2734288.17</v>
      </c>
      <c r="T228" s="87">
        <v>27325271.835700002</v>
      </c>
      <c r="U228" s="87">
        <v>1962658.8223999999</v>
      </c>
      <c r="V228" s="87">
        <v>0</v>
      </c>
      <c r="W228" s="87">
        <f t="shared" si="49"/>
        <v>1962658.8223999999</v>
      </c>
      <c r="X228" s="87">
        <v>55768015.479800001</v>
      </c>
      <c r="Y228" s="88">
        <f t="shared" si="59"/>
        <v>147743618.71420002</v>
      </c>
    </row>
    <row r="229" spans="1:25" ht="24.9" customHeight="1" x14ac:dyDescent="0.25">
      <c r="A229" s="146"/>
      <c r="B229" s="148"/>
      <c r="C229" s="83">
        <v>2</v>
      </c>
      <c r="D229" s="87" t="s">
        <v>279</v>
      </c>
      <c r="E229" s="87">
        <v>85372596.2148</v>
      </c>
      <c r="F229" s="87">
        <f>-3245617.011</f>
        <v>-3245617.0109999999</v>
      </c>
      <c r="G229" s="87">
        <v>36074549.781099997</v>
      </c>
      <c r="H229" s="87">
        <v>2561177.8864000002</v>
      </c>
      <c r="I229" s="87">
        <v>0</v>
      </c>
      <c r="J229" s="87">
        <f t="shared" si="62"/>
        <v>2561177.8864000002</v>
      </c>
      <c r="K229" s="100">
        <v>73624374.634399995</v>
      </c>
      <c r="L229" s="88">
        <f t="shared" si="58"/>
        <v>194387081.50569999</v>
      </c>
      <c r="M229" s="82"/>
      <c r="N229" s="148"/>
      <c r="O229" s="89">
        <v>6</v>
      </c>
      <c r="P229" s="148"/>
      <c r="Q229" s="87" t="s">
        <v>641</v>
      </c>
      <c r="R229" s="87">
        <v>74512399.951499999</v>
      </c>
      <c r="S229" s="87">
        <f t="shared" si="68"/>
        <v>-2734288.17</v>
      </c>
      <c r="T229" s="87">
        <v>32329377.271400001</v>
      </c>
      <c r="U229" s="87">
        <v>2235371.9985000002</v>
      </c>
      <c r="V229" s="87">
        <v>0</v>
      </c>
      <c r="W229" s="87">
        <f t="shared" si="49"/>
        <v>2235371.9985000002</v>
      </c>
      <c r="X229" s="87">
        <v>65980870.125</v>
      </c>
      <c r="Y229" s="88">
        <f t="shared" si="59"/>
        <v>172323731.17640001</v>
      </c>
    </row>
    <row r="230" spans="1:25" ht="24.9" customHeight="1" x14ac:dyDescent="0.25">
      <c r="A230" s="146"/>
      <c r="B230" s="148"/>
      <c r="C230" s="83">
        <v>3</v>
      </c>
      <c r="D230" s="87" t="s">
        <v>820</v>
      </c>
      <c r="E230" s="87">
        <v>86107535.887700006</v>
      </c>
      <c r="F230" s="87">
        <f>-3253186.8896</f>
        <v>-3253186.8895999999</v>
      </c>
      <c r="G230" s="87">
        <v>36108186.288800001</v>
      </c>
      <c r="H230" s="87">
        <v>2583226.0765999998</v>
      </c>
      <c r="I230" s="87">
        <v>0</v>
      </c>
      <c r="J230" s="87">
        <f t="shared" si="62"/>
        <v>2583226.0765999998</v>
      </c>
      <c r="K230" s="100">
        <v>73693023.220599994</v>
      </c>
      <c r="L230" s="88">
        <f t="shared" si="58"/>
        <v>195238784.58410001</v>
      </c>
      <c r="M230" s="82"/>
      <c r="N230" s="148"/>
      <c r="O230" s="89">
        <v>7</v>
      </c>
      <c r="P230" s="148"/>
      <c r="Q230" s="87" t="s">
        <v>642</v>
      </c>
      <c r="R230" s="87">
        <v>62452461.951499999</v>
      </c>
      <c r="S230" s="87">
        <f t="shared" si="68"/>
        <v>-2734288.17</v>
      </c>
      <c r="T230" s="87">
        <v>28277892.755899999</v>
      </c>
      <c r="U230" s="87">
        <v>1873573.8585000001</v>
      </c>
      <c r="V230" s="87">
        <v>0</v>
      </c>
      <c r="W230" s="87">
        <f t="shared" si="49"/>
        <v>1873573.8585000001</v>
      </c>
      <c r="X230" s="87">
        <v>57712214.920599997</v>
      </c>
      <c r="Y230" s="88">
        <f t="shared" si="59"/>
        <v>147581855.31650001</v>
      </c>
    </row>
    <row r="231" spans="1:25" ht="24.9" customHeight="1" x14ac:dyDescent="0.25">
      <c r="A231" s="146"/>
      <c r="B231" s="148"/>
      <c r="C231" s="83">
        <v>4</v>
      </c>
      <c r="D231" s="87" t="s">
        <v>41</v>
      </c>
      <c r="E231" s="87">
        <v>83031725.373400003</v>
      </c>
      <c r="F231" s="87">
        <f>-3221506.0413</f>
        <v>-3221506.0413000002</v>
      </c>
      <c r="G231" s="87">
        <v>33902112.949199997</v>
      </c>
      <c r="H231" s="87">
        <v>2490951.7612000001</v>
      </c>
      <c r="I231" s="87">
        <v>0</v>
      </c>
      <c r="J231" s="87">
        <f t="shared" si="62"/>
        <v>2490951.7612000001</v>
      </c>
      <c r="K231" s="100">
        <v>69190658.783500001</v>
      </c>
      <c r="L231" s="88">
        <f t="shared" si="58"/>
        <v>185393942.82600001</v>
      </c>
      <c r="M231" s="82"/>
      <c r="N231" s="148"/>
      <c r="O231" s="89">
        <v>8</v>
      </c>
      <c r="P231" s="148"/>
      <c r="Q231" s="87" t="s">
        <v>643</v>
      </c>
      <c r="R231" s="87">
        <v>64860087.924100004</v>
      </c>
      <c r="S231" s="87">
        <f t="shared" si="68"/>
        <v>-2734288.17</v>
      </c>
      <c r="T231" s="87">
        <v>27709063.6587</v>
      </c>
      <c r="U231" s="87">
        <v>1945802.6377000001</v>
      </c>
      <c r="V231" s="87">
        <v>0</v>
      </c>
      <c r="W231" s="87">
        <f t="shared" si="49"/>
        <v>1945802.6377000001</v>
      </c>
      <c r="X231" s="87">
        <v>56551294.359899998</v>
      </c>
      <c r="Y231" s="88">
        <f t="shared" si="59"/>
        <v>148331960.4104</v>
      </c>
    </row>
    <row r="232" spans="1:25" ht="24.9" customHeight="1" x14ac:dyDescent="0.25">
      <c r="A232" s="146"/>
      <c r="B232" s="148"/>
      <c r="C232" s="83">
        <v>5</v>
      </c>
      <c r="D232" s="87" t="s">
        <v>280</v>
      </c>
      <c r="E232" s="87">
        <v>82762282.8539</v>
      </c>
      <c r="F232" s="87">
        <f>-3218730.7834</f>
        <v>-3218730.7834000001</v>
      </c>
      <c r="G232" s="87">
        <v>35272527.0211</v>
      </c>
      <c r="H232" s="87">
        <v>2482868.4855999998</v>
      </c>
      <c r="I232" s="87">
        <v>0</v>
      </c>
      <c r="J232" s="87">
        <f t="shared" si="62"/>
        <v>2482868.4855999998</v>
      </c>
      <c r="K232" s="100">
        <v>71987530.252299994</v>
      </c>
      <c r="L232" s="88">
        <f t="shared" si="58"/>
        <v>189286477.82949999</v>
      </c>
      <c r="M232" s="82"/>
      <c r="N232" s="148"/>
      <c r="O232" s="89">
        <v>9</v>
      </c>
      <c r="P232" s="148"/>
      <c r="Q232" s="87" t="s">
        <v>644</v>
      </c>
      <c r="R232" s="87">
        <v>63793114.741300002</v>
      </c>
      <c r="S232" s="87">
        <f t="shared" si="68"/>
        <v>-2734288.17</v>
      </c>
      <c r="T232" s="87">
        <v>27592320.898800001</v>
      </c>
      <c r="U232" s="87">
        <v>1913793.4421999999</v>
      </c>
      <c r="V232" s="87">
        <v>0</v>
      </c>
      <c r="W232" s="87">
        <f t="shared" si="49"/>
        <v>1913793.4421999999</v>
      </c>
      <c r="X232" s="87">
        <v>56313034.624499999</v>
      </c>
      <c r="Y232" s="88">
        <f t="shared" si="59"/>
        <v>146877975.5368</v>
      </c>
    </row>
    <row r="233" spans="1:25" ht="24.9" customHeight="1" x14ac:dyDescent="0.25">
      <c r="A233" s="146"/>
      <c r="B233" s="148"/>
      <c r="C233" s="83">
        <v>6</v>
      </c>
      <c r="D233" s="87" t="s">
        <v>281</v>
      </c>
      <c r="E233" s="87">
        <v>86022452.698300004</v>
      </c>
      <c r="F233" s="87">
        <f>-3252310.5328</f>
        <v>-3252310.5328000002</v>
      </c>
      <c r="G233" s="87">
        <v>34366749.133299999</v>
      </c>
      <c r="H233" s="87">
        <v>2580673.5809999998</v>
      </c>
      <c r="I233" s="87">
        <v>0</v>
      </c>
      <c r="J233" s="87">
        <f t="shared" si="62"/>
        <v>2580673.5809999998</v>
      </c>
      <c r="K233" s="100">
        <v>70138932.530300006</v>
      </c>
      <c r="L233" s="88">
        <f t="shared" si="58"/>
        <v>189856497.41009998</v>
      </c>
      <c r="M233" s="82"/>
      <c r="N233" s="148"/>
      <c r="O233" s="89">
        <v>10</v>
      </c>
      <c r="P233" s="148"/>
      <c r="Q233" s="87" t="s">
        <v>645</v>
      </c>
      <c r="R233" s="87">
        <v>72417791.216400012</v>
      </c>
      <c r="S233" s="87">
        <f t="shared" si="68"/>
        <v>-2734288.17</v>
      </c>
      <c r="T233" s="87">
        <v>31839276.572799999</v>
      </c>
      <c r="U233" s="87">
        <v>2172533.7365000001</v>
      </c>
      <c r="V233" s="87">
        <v>0</v>
      </c>
      <c r="W233" s="87">
        <f t="shared" si="49"/>
        <v>2172533.7365000001</v>
      </c>
      <c r="X233" s="87">
        <v>64980625.973300003</v>
      </c>
      <c r="Y233" s="88">
        <f t="shared" si="59"/>
        <v>168675939.329</v>
      </c>
    </row>
    <row r="234" spans="1:25" ht="24.9" customHeight="1" x14ac:dyDescent="0.25">
      <c r="A234" s="146"/>
      <c r="B234" s="148"/>
      <c r="C234" s="83">
        <v>7</v>
      </c>
      <c r="D234" s="87" t="s">
        <v>282</v>
      </c>
      <c r="E234" s="87">
        <v>100510682.8054</v>
      </c>
      <c r="F234" s="87">
        <f>-3401539.3029</f>
        <v>-3401539.3029</v>
      </c>
      <c r="G234" s="87">
        <v>40305964.075199999</v>
      </c>
      <c r="H234" s="87">
        <v>3015320.4841999998</v>
      </c>
      <c r="I234" s="87">
        <v>0</v>
      </c>
      <c r="J234" s="87">
        <f t="shared" si="62"/>
        <v>3015320.4841999998</v>
      </c>
      <c r="K234" s="100">
        <v>82260247.655900002</v>
      </c>
      <c r="L234" s="88">
        <f t="shared" si="58"/>
        <v>222690675.71779999</v>
      </c>
      <c r="M234" s="82"/>
      <c r="N234" s="148"/>
      <c r="O234" s="89">
        <v>11</v>
      </c>
      <c r="P234" s="148"/>
      <c r="Q234" s="87" t="s">
        <v>646</v>
      </c>
      <c r="R234" s="87">
        <v>76678174.530300006</v>
      </c>
      <c r="S234" s="87">
        <f t="shared" si="68"/>
        <v>-2734288.17</v>
      </c>
      <c r="T234" s="87">
        <v>34364787.288900003</v>
      </c>
      <c r="U234" s="87">
        <v>2300345.2359000002</v>
      </c>
      <c r="V234" s="87">
        <v>0</v>
      </c>
      <c r="W234" s="87">
        <f t="shared" ref="W234:W297" si="70">U234-V234</f>
        <v>2300345.2359000002</v>
      </c>
      <c r="X234" s="87">
        <v>70134928.611499995</v>
      </c>
      <c r="Y234" s="88">
        <f t="shared" si="59"/>
        <v>180743947.4966</v>
      </c>
    </row>
    <row r="235" spans="1:25" ht="24.9" customHeight="1" x14ac:dyDescent="0.25">
      <c r="A235" s="146"/>
      <c r="B235" s="148"/>
      <c r="C235" s="83">
        <v>8</v>
      </c>
      <c r="D235" s="87" t="s">
        <v>283</v>
      </c>
      <c r="E235" s="87">
        <v>89029684.958799988</v>
      </c>
      <c r="F235" s="87">
        <f>-3283285.0251</f>
        <v>-3283285.0251000002</v>
      </c>
      <c r="G235" s="87">
        <v>35668649.798100002</v>
      </c>
      <c r="H235" s="87">
        <v>2670890.5488</v>
      </c>
      <c r="I235" s="87">
        <v>0</v>
      </c>
      <c r="J235" s="87">
        <f t="shared" si="62"/>
        <v>2670890.5488</v>
      </c>
      <c r="K235" s="100">
        <v>72795975.3169</v>
      </c>
      <c r="L235" s="88">
        <f t="shared" si="58"/>
        <v>196881915.5975</v>
      </c>
      <c r="M235" s="82"/>
      <c r="N235" s="148"/>
      <c r="O235" s="89">
        <v>12</v>
      </c>
      <c r="P235" s="148"/>
      <c r="Q235" s="87" t="s">
        <v>647</v>
      </c>
      <c r="R235" s="87">
        <v>88622299.492500007</v>
      </c>
      <c r="S235" s="87">
        <f t="shared" si="68"/>
        <v>-2734288.17</v>
      </c>
      <c r="T235" s="87">
        <v>35884850.986100003</v>
      </c>
      <c r="U235" s="87">
        <v>2658668.9848000002</v>
      </c>
      <c r="V235" s="87">
        <v>0</v>
      </c>
      <c r="W235" s="87">
        <f t="shared" si="70"/>
        <v>2658668.9848000002</v>
      </c>
      <c r="X235" s="87">
        <v>73237219.278600007</v>
      </c>
      <c r="Y235" s="88">
        <f t="shared" si="59"/>
        <v>197668750.57200003</v>
      </c>
    </row>
    <row r="236" spans="1:25" ht="24.9" customHeight="1" x14ac:dyDescent="0.25">
      <c r="A236" s="146"/>
      <c r="B236" s="148"/>
      <c r="C236" s="83">
        <v>9</v>
      </c>
      <c r="D236" s="87" t="s">
        <v>284</v>
      </c>
      <c r="E236" s="87">
        <v>80550534.941400006</v>
      </c>
      <c r="F236" s="87">
        <f>-3195949.7799</f>
        <v>-3195949.7799</v>
      </c>
      <c r="G236" s="87">
        <v>33470310.666299999</v>
      </c>
      <c r="H236" s="87">
        <v>2416516.0482000001</v>
      </c>
      <c r="I236" s="87">
        <v>0</v>
      </c>
      <c r="J236" s="87">
        <f t="shared" si="62"/>
        <v>2416516.0482000001</v>
      </c>
      <c r="K236" s="100">
        <v>68309395.587200001</v>
      </c>
      <c r="L236" s="88">
        <f t="shared" si="58"/>
        <v>181550807.4632</v>
      </c>
      <c r="M236" s="82"/>
      <c r="N236" s="148"/>
      <c r="O236" s="89">
        <v>13</v>
      </c>
      <c r="P236" s="148"/>
      <c r="Q236" s="87" t="s">
        <v>648</v>
      </c>
      <c r="R236" s="87">
        <v>82608766.129200011</v>
      </c>
      <c r="S236" s="87">
        <f t="shared" si="68"/>
        <v>-2734288.17</v>
      </c>
      <c r="T236" s="87">
        <v>33375392.3994</v>
      </c>
      <c r="U236" s="87">
        <v>2478262.9838999999</v>
      </c>
      <c r="V236" s="87">
        <v>0</v>
      </c>
      <c r="W236" s="87">
        <f t="shared" si="70"/>
        <v>2478262.9838999999</v>
      </c>
      <c r="X236" s="87">
        <v>68115677.354100004</v>
      </c>
      <c r="Y236" s="88">
        <f t="shared" si="59"/>
        <v>183843810.69660002</v>
      </c>
    </row>
    <row r="237" spans="1:25" ht="24.9" customHeight="1" x14ac:dyDescent="0.25">
      <c r="A237" s="146"/>
      <c r="B237" s="148"/>
      <c r="C237" s="83">
        <v>10</v>
      </c>
      <c r="D237" s="87" t="s">
        <v>285</v>
      </c>
      <c r="E237" s="87">
        <v>111884344.5799</v>
      </c>
      <c r="F237" s="87">
        <f>-3518688.0192</f>
        <v>-3518688.0192</v>
      </c>
      <c r="G237" s="87">
        <v>41726431.605300002</v>
      </c>
      <c r="H237" s="87">
        <v>3356530.3374000001</v>
      </c>
      <c r="I237" s="87">
        <v>0</v>
      </c>
      <c r="J237" s="87">
        <f t="shared" si="62"/>
        <v>3356530.3374000001</v>
      </c>
      <c r="K237" s="100">
        <v>85159272.986300007</v>
      </c>
      <c r="L237" s="88">
        <f t="shared" si="58"/>
        <v>238607891.48970002</v>
      </c>
      <c r="M237" s="82"/>
      <c r="N237" s="148"/>
      <c r="O237" s="89">
        <v>14</v>
      </c>
      <c r="P237" s="148"/>
      <c r="Q237" s="87" t="s">
        <v>649</v>
      </c>
      <c r="R237" s="87">
        <v>72009258.977300003</v>
      </c>
      <c r="S237" s="87">
        <f t="shared" si="68"/>
        <v>-2734288.17</v>
      </c>
      <c r="T237" s="87">
        <v>32036061.087299999</v>
      </c>
      <c r="U237" s="87">
        <v>2160277.7692999998</v>
      </c>
      <c r="V237" s="87">
        <v>0</v>
      </c>
      <c r="W237" s="87">
        <f t="shared" si="70"/>
        <v>2160277.7692999998</v>
      </c>
      <c r="X237" s="87">
        <v>65382242.539800003</v>
      </c>
      <c r="Y237" s="88">
        <f t="shared" si="59"/>
        <v>168853552.20370001</v>
      </c>
    </row>
    <row r="238" spans="1:25" ht="24.9" customHeight="1" x14ac:dyDescent="0.25">
      <c r="A238" s="146"/>
      <c r="B238" s="148"/>
      <c r="C238" s="83">
        <v>11</v>
      </c>
      <c r="D238" s="87" t="s">
        <v>286</v>
      </c>
      <c r="E238" s="87">
        <v>86798203.804100007</v>
      </c>
      <c r="F238" s="87">
        <f>-3260300.7692</f>
        <v>-3260300.7692</v>
      </c>
      <c r="G238" s="87">
        <v>35491930.4454</v>
      </c>
      <c r="H238" s="87">
        <v>2603946.1140999999</v>
      </c>
      <c r="I238" s="87">
        <v>0</v>
      </c>
      <c r="J238" s="87">
        <f t="shared" si="62"/>
        <v>2603946.1140999999</v>
      </c>
      <c r="K238" s="100">
        <v>72435309.642499998</v>
      </c>
      <c r="L238" s="88">
        <f t="shared" si="58"/>
        <v>194069089.2369</v>
      </c>
      <c r="M238" s="82"/>
      <c r="N238" s="148"/>
      <c r="O238" s="89">
        <v>15</v>
      </c>
      <c r="P238" s="148"/>
      <c r="Q238" s="87" t="s">
        <v>650</v>
      </c>
      <c r="R238" s="87">
        <v>56586406.309199996</v>
      </c>
      <c r="S238" s="87">
        <f t="shared" si="68"/>
        <v>-2734288.17</v>
      </c>
      <c r="T238" s="87">
        <v>24865137.065099999</v>
      </c>
      <c r="U238" s="87">
        <v>1697592.1893</v>
      </c>
      <c r="V238" s="87">
        <v>0</v>
      </c>
      <c r="W238" s="87">
        <f t="shared" si="70"/>
        <v>1697592.1893</v>
      </c>
      <c r="X238" s="87">
        <v>50747138.293499999</v>
      </c>
      <c r="Y238" s="88">
        <f t="shared" si="59"/>
        <v>131161985.68709999</v>
      </c>
    </row>
    <row r="239" spans="1:25" ht="24.9" customHeight="1" x14ac:dyDescent="0.25">
      <c r="A239" s="146"/>
      <c r="B239" s="148"/>
      <c r="C239" s="83">
        <v>12</v>
      </c>
      <c r="D239" s="87" t="s">
        <v>287</v>
      </c>
      <c r="E239" s="87">
        <v>95775150.472399995</v>
      </c>
      <c r="F239" s="87">
        <f>-3352763.3199</f>
        <v>-3352763.3199</v>
      </c>
      <c r="G239" s="87">
        <v>38973126.579099998</v>
      </c>
      <c r="H239" s="87">
        <v>2873254.5142000001</v>
      </c>
      <c r="I239" s="87">
        <v>0</v>
      </c>
      <c r="J239" s="87">
        <f t="shared" si="62"/>
        <v>2873254.5142000001</v>
      </c>
      <c r="K239" s="100">
        <v>79540066.039399996</v>
      </c>
      <c r="L239" s="88">
        <f t="shared" si="58"/>
        <v>213808834.2852</v>
      </c>
      <c r="M239" s="82"/>
      <c r="N239" s="148"/>
      <c r="O239" s="89">
        <v>16</v>
      </c>
      <c r="P239" s="148"/>
      <c r="Q239" s="87" t="s">
        <v>545</v>
      </c>
      <c r="R239" s="87">
        <v>72916939.983800009</v>
      </c>
      <c r="S239" s="87">
        <f t="shared" si="68"/>
        <v>-2734288.17</v>
      </c>
      <c r="T239" s="87">
        <v>29220371.648800001</v>
      </c>
      <c r="U239" s="87">
        <v>2187508.1995000001</v>
      </c>
      <c r="V239" s="87">
        <v>0</v>
      </c>
      <c r="W239" s="87">
        <f t="shared" si="70"/>
        <v>2187508.1995000001</v>
      </c>
      <c r="X239" s="87">
        <v>59635715.546899997</v>
      </c>
      <c r="Y239" s="88">
        <f t="shared" si="59"/>
        <v>161226247.20899999</v>
      </c>
    </row>
    <row r="240" spans="1:25" ht="24.9" customHeight="1" x14ac:dyDescent="0.25">
      <c r="A240" s="146"/>
      <c r="B240" s="149"/>
      <c r="C240" s="83">
        <v>13</v>
      </c>
      <c r="D240" s="87" t="s">
        <v>288</v>
      </c>
      <c r="E240" s="87">
        <v>104897553.95560001</v>
      </c>
      <c r="F240" s="87">
        <f>-3446724.0757</f>
        <v>-3446724.0756999999</v>
      </c>
      <c r="G240" s="87">
        <v>41927521.009099998</v>
      </c>
      <c r="H240" s="87">
        <v>3146926.6187</v>
      </c>
      <c r="I240" s="87">
        <v>0</v>
      </c>
      <c r="J240" s="87">
        <f t="shared" si="62"/>
        <v>3146926.6187</v>
      </c>
      <c r="K240" s="100">
        <v>85569675.380500004</v>
      </c>
      <c r="L240" s="88">
        <f t="shared" si="58"/>
        <v>232094952.88819999</v>
      </c>
      <c r="M240" s="82"/>
      <c r="N240" s="148"/>
      <c r="O240" s="89">
        <v>17</v>
      </c>
      <c r="P240" s="148"/>
      <c r="Q240" s="87" t="s">
        <v>651</v>
      </c>
      <c r="R240" s="87">
        <v>64286252.170599997</v>
      </c>
      <c r="S240" s="87">
        <f t="shared" si="68"/>
        <v>-2734288.17</v>
      </c>
      <c r="T240" s="87">
        <v>26688586.009399999</v>
      </c>
      <c r="U240" s="87">
        <v>1928587.5651</v>
      </c>
      <c r="V240" s="87">
        <v>0</v>
      </c>
      <c r="W240" s="87">
        <f t="shared" si="70"/>
        <v>1928587.5651</v>
      </c>
      <c r="X240" s="87">
        <v>54468606.447899997</v>
      </c>
      <c r="Y240" s="88">
        <f t="shared" si="59"/>
        <v>144637744.023</v>
      </c>
    </row>
    <row r="241" spans="1:25" ht="24.9" customHeight="1" x14ac:dyDescent="0.25">
      <c r="A241" s="83"/>
      <c r="B241" s="153" t="s">
        <v>923</v>
      </c>
      <c r="C241" s="154"/>
      <c r="D241" s="90"/>
      <c r="E241" s="90">
        <f>SUM(E228:E240)</f>
        <v>1183661533.5041001</v>
      </c>
      <c r="F241" s="90">
        <f>SUM(F228:F240)</f>
        <v>-42953344.305</v>
      </c>
      <c r="G241" s="90">
        <f>SUM(G228:G240)</f>
        <v>479005960.00190008</v>
      </c>
      <c r="H241" s="90">
        <f t="shared" ref="H241:I241" si="71">SUM(H228:H240)</f>
        <v>35509846.005099997</v>
      </c>
      <c r="I241" s="90">
        <f t="shared" si="71"/>
        <v>0</v>
      </c>
      <c r="J241" s="90">
        <f t="shared" si="62"/>
        <v>35509846.005099997</v>
      </c>
      <c r="K241" s="90">
        <f>SUM(K228:K240)</f>
        <v>977600953.17260003</v>
      </c>
      <c r="L241" s="91">
        <f t="shared" si="58"/>
        <v>2632824948.3787003</v>
      </c>
      <c r="M241" s="82"/>
      <c r="N241" s="148"/>
      <c r="O241" s="89">
        <v>18</v>
      </c>
      <c r="P241" s="148"/>
      <c r="Q241" s="87" t="s">
        <v>837</v>
      </c>
      <c r="R241" s="87">
        <v>67019113.85589999</v>
      </c>
      <c r="S241" s="87">
        <f t="shared" si="68"/>
        <v>-2734288.17</v>
      </c>
      <c r="T241" s="87">
        <v>29938193.693300001</v>
      </c>
      <c r="U241" s="87">
        <v>2010573.4157</v>
      </c>
      <c r="V241" s="87">
        <v>0</v>
      </c>
      <c r="W241" s="87">
        <f t="shared" si="70"/>
        <v>2010573.4157</v>
      </c>
      <c r="X241" s="87">
        <v>61100715.094800003</v>
      </c>
      <c r="Y241" s="88">
        <f t="shared" si="59"/>
        <v>157334307.8897</v>
      </c>
    </row>
    <row r="242" spans="1:25" ht="24.9" customHeight="1" x14ac:dyDescent="0.25">
      <c r="A242" s="146">
        <v>12</v>
      </c>
      <c r="B242" s="147" t="s">
        <v>924</v>
      </c>
      <c r="C242" s="83">
        <v>1</v>
      </c>
      <c r="D242" s="87" t="s">
        <v>289</v>
      </c>
      <c r="E242" s="87">
        <v>108905954.4633</v>
      </c>
      <c r="F242" s="87">
        <v>0</v>
      </c>
      <c r="G242" s="87">
        <v>44413120.194399998</v>
      </c>
      <c r="H242" s="87">
        <v>3267178.6338999998</v>
      </c>
      <c r="I242" s="87">
        <f t="shared" ref="I242:I259" si="72">H242/2</f>
        <v>1633589.3169499999</v>
      </c>
      <c r="J242" s="87">
        <f t="shared" si="62"/>
        <v>1633589.3169499999</v>
      </c>
      <c r="K242" s="100">
        <v>90642522.767800003</v>
      </c>
      <c r="L242" s="88">
        <f t="shared" si="58"/>
        <v>245595186.74245</v>
      </c>
      <c r="M242" s="82"/>
      <c r="N242" s="148"/>
      <c r="O242" s="89">
        <v>19</v>
      </c>
      <c r="P242" s="148"/>
      <c r="Q242" s="87" t="s">
        <v>652</v>
      </c>
      <c r="R242" s="87">
        <v>71019779.007200003</v>
      </c>
      <c r="S242" s="87">
        <f t="shared" si="68"/>
        <v>-2734288.17</v>
      </c>
      <c r="T242" s="87">
        <v>29717039.127599999</v>
      </c>
      <c r="U242" s="87">
        <v>2130593.3701999998</v>
      </c>
      <c r="V242" s="87">
        <v>0</v>
      </c>
      <c r="W242" s="87">
        <f t="shared" si="70"/>
        <v>2130593.3701999998</v>
      </c>
      <c r="X242" s="87">
        <v>60649361.808600001</v>
      </c>
      <c r="Y242" s="88">
        <f t="shared" si="59"/>
        <v>160782485.14359999</v>
      </c>
    </row>
    <row r="243" spans="1:25" ht="24.9" customHeight="1" x14ac:dyDescent="0.25">
      <c r="A243" s="146"/>
      <c r="B243" s="148"/>
      <c r="C243" s="83">
        <v>2</v>
      </c>
      <c r="D243" s="87" t="s">
        <v>290</v>
      </c>
      <c r="E243" s="87">
        <v>103436958.97480001</v>
      </c>
      <c r="F243" s="87">
        <v>0</v>
      </c>
      <c r="G243" s="87">
        <v>50088934.284400001</v>
      </c>
      <c r="H243" s="87">
        <v>3103108.7692</v>
      </c>
      <c r="I243" s="87">
        <f t="shared" si="72"/>
        <v>1551554.3846</v>
      </c>
      <c r="J243" s="87">
        <f t="shared" si="62"/>
        <v>1551554.3846</v>
      </c>
      <c r="K243" s="100">
        <v>102226264.3655</v>
      </c>
      <c r="L243" s="88">
        <f t="shared" si="58"/>
        <v>257303712.00930002</v>
      </c>
      <c r="M243" s="82"/>
      <c r="N243" s="148"/>
      <c r="O243" s="89">
        <v>20</v>
      </c>
      <c r="P243" s="148"/>
      <c r="Q243" s="87" t="s">
        <v>549</v>
      </c>
      <c r="R243" s="87">
        <v>70284566.352499992</v>
      </c>
      <c r="S243" s="87">
        <f t="shared" si="68"/>
        <v>-2734288.17</v>
      </c>
      <c r="T243" s="87">
        <v>30880234.800799999</v>
      </c>
      <c r="U243" s="87">
        <v>2108536.9906000001</v>
      </c>
      <c r="V243" s="87">
        <v>0</v>
      </c>
      <c r="W243" s="87">
        <f t="shared" si="70"/>
        <v>2108536.9906000001</v>
      </c>
      <c r="X243" s="87">
        <v>63023322.247100003</v>
      </c>
      <c r="Y243" s="88">
        <f t="shared" si="59"/>
        <v>163562372.22099999</v>
      </c>
    </row>
    <row r="244" spans="1:25" ht="24.9" customHeight="1" x14ac:dyDescent="0.25">
      <c r="A244" s="146"/>
      <c r="B244" s="148"/>
      <c r="C244" s="83">
        <v>3</v>
      </c>
      <c r="D244" s="87" t="s">
        <v>291</v>
      </c>
      <c r="E244" s="87">
        <v>68446130.299199998</v>
      </c>
      <c r="F244" s="87">
        <v>0</v>
      </c>
      <c r="G244" s="87">
        <v>32972329.731600001</v>
      </c>
      <c r="H244" s="87">
        <v>2053383.909</v>
      </c>
      <c r="I244" s="87">
        <f t="shared" si="72"/>
        <v>1026691.9545</v>
      </c>
      <c r="J244" s="87">
        <f t="shared" si="62"/>
        <v>1026691.9545</v>
      </c>
      <c r="K244" s="100">
        <v>67293068.699599996</v>
      </c>
      <c r="L244" s="88">
        <f t="shared" si="58"/>
        <v>169738220.68489999</v>
      </c>
      <c r="M244" s="82"/>
      <c r="N244" s="148"/>
      <c r="O244" s="89">
        <v>21</v>
      </c>
      <c r="P244" s="148"/>
      <c r="Q244" s="87" t="s">
        <v>653</v>
      </c>
      <c r="R244" s="87">
        <v>76045251.906100005</v>
      </c>
      <c r="S244" s="87">
        <f t="shared" si="68"/>
        <v>-2734288.17</v>
      </c>
      <c r="T244" s="87">
        <v>32638818.5491</v>
      </c>
      <c r="U244" s="87">
        <v>2281357.5572000002</v>
      </c>
      <c r="V244" s="87">
        <v>0</v>
      </c>
      <c r="W244" s="87">
        <f t="shared" si="70"/>
        <v>2281357.5572000002</v>
      </c>
      <c r="X244" s="87">
        <v>66612407.336099997</v>
      </c>
      <c r="Y244" s="88">
        <f t="shared" si="59"/>
        <v>174843547.1785</v>
      </c>
    </row>
    <row r="245" spans="1:25" ht="24.9" customHeight="1" x14ac:dyDescent="0.25">
      <c r="A245" s="146"/>
      <c r="B245" s="148"/>
      <c r="C245" s="83">
        <v>4</v>
      </c>
      <c r="D245" s="87" t="s">
        <v>292</v>
      </c>
      <c r="E245" s="87">
        <v>70467307.8002</v>
      </c>
      <c r="F245" s="87">
        <v>0</v>
      </c>
      <c r="G245" s="87">
        <v>33996455.592200004</v>
      </c>
      <c r="H245" s="87">
        <v>2114019.2340000002</v>
      </c>
      <c r="I245" s="87">
        <f t="shared" si="72"/>
        <v>1057009.6170000001</v>
      </c>
      <c r="J245" s="87">
        <f t="shared" si="62"/>
        <v>1057009.6170000001</v>
      </c>
      <c r="K245" s="100">
        <v>69383202.228300005</v>
      </c>
      <c r="L245" s="88">
        <f t="shared" si="58"/>
        <v>174903975.23769999</v>
      </c>
      <c r="M245" s="82"/>
      <c r="N245" s="148"/>
      <c r="O245" s="89">
        <v>22</v>
      </c>
      <c r="P245" s="148"/>
      <c r="Q245" s="87" t="s">
        <v>654</v>
      </c>
      <c r="R245" s="87">
        <v>69023678.582100004</v>
      </c>
      <c r="S245" s="87">
        <f t="shared" si="68"/>
        <v>-2734288.17</v>
      </c>
      <c r="T245" s="87">
        <v>29689458.650600001</v>
      </c>
      <c r="U245" s="87">
        <v>2070710.3574999999</v>
      </c>
      <c r="V245" s="87">
        <v>0</v>
      </c>
      <c r="W245" s="87">
        <f t="shared" si="70"/>
        <v>2070710.3574999999</v>
      </c>
      <c r="X245" s="87">
        <v>60593072.946099997</v>
      </c>
      <c r="Y245" s="88">
        <f t="shared" si="59"/>
        <v>158642632.36629999</v>
      </c>
    </row>
    <row r="246" spans="1:25" ht="24.9" customHeight="1" x14ac:dyDescent="0.25">
      <c r="A246" s="146"/>
      <c r="B246" s="148"/>
      <c r="C246" s="83">
        <v>5</v>
      </c>
      <c r="D246" s="87" t="s">
        <v>293</v>
      </c>
      <c r="E246" s="87">
        <v>84373671.868000001</v>
      </c>
      <c r="F246" s="87">
        <v>0</v>
      </c>
      <c r="G246" s="87">
        <v>37526099.971199997</v>
      </c>
      <c r="H246" s="87">
        <v>2531210.156</v>
      </c>
      <c r="I246" s="87">
        <f t="shared" si="72"/>
        <v>1265605.078</v>
      </c>
      <c r="J246" s="87">
        <f t="shared" si="62"/>
        <v>1265605.078</v>
      </c>
      <c r="K246" s="100">
        <v>76586836.4155</v>
      </c>
      <c r="L246" s="88">
        <f t="shared" si="58"/>
        <v>199752213.33269998</v>
      </c>
      <c r="M246" s="82"/>
      <c r="N246" s="148"/>
      <c r="O246" s="89">
        <v>23</v>
      </c>
      <c r="P246" s="148"/>
      <c r="Q246" s="87" t="s">
        <v>655</v>
      </c>
      <c r="R246" s="87">
        <v>84874298.959000006</v>
      </c>
      <c r="S246" s="87">
        <f t="shared" si="68"/>
        <v>-2734288.17</v>
      </c>
      <c r="T246" s="87">
        <v>36124903.285899997</v>
      </c>
      <c r="U246" s="87">
        <v>2546228.9687999999</v>
      </c>
      <c r="V246" s="87">
        <v>0</v>
      </c>
      <c r="W246" s="87">
        <f t="shared" si="70"/>
        <v>2546228.9687999999</v>
      </c>
      <c r="X246" s="87">
        <v>73727140.859500006</v>
      </c>
      <c r="Y246" s="88">
        <f t="shared" si="59"/>
        <v>194538283.9032</v>
      </c>
    </row>
    <row r="247" spans="1:25" ht="24.9" customHeight="1" x14ac:dyDescent="0.25">
      <c r="A247" s="146"/>
      <c r="B247" s="148"/>
      <c r="C247" s="83">
        <v>6</v>
      </c>
      <c r="D247" s="87" t="s">
        <v>294</v>
      </c>
      <c r="E247" s="87">
        <v>71714570.802599996</v>
      </c>
      <c r="F247" s="87">
        <v>0</v>
      </c>
      <c r="G247" s="87">
        <v>34470431.197099999</v>
      </c>
      <c r="H247" s="87">
        <v>2151437.1241000001</v>
      </c>
      <c r="I247" s="87">
        <f t="shared" si="72"/>
        <v>1075718.5620500001</v>
      </c>
      <c r="J247" s="87">
        <f t="shared" si="62"/>
        <v>1075718.5620500001</v>
      </c>
      <c r="K247" s="100">
        <v>70350536.753999993</v>
      </c>
      <c r="L247" s="88">
        <f t="shared" si="58"/>
        <v>177611257.31575</v>
      </c>
      <c r="M247" s="82"/>
      <c r="N247" s="148"/>
      <c r="O247" s="89">
        <v>24</v>
      </c>
      <c r="P247" s="148"/>
      <c r="Q247" s="87" t="s">
        <v>838</v>
      </c>
      <c r="R247" s="87">
        <v>70383158.680199996</v>
      </c>
      <c r="S247" s="87">
        <f t="shared" si="68"/>
        <v>-2734288.17</v>
      </c>
      <c r="T247" s="87">
        <v>30662363.625300001</v>
      </c>
      <c r="U247" s="87">
        <v>2111494.7604</v>
      </c>
      <c r="V247" s="87">
        <v>0</v>
      </c>
      <c r="W247" s="87">
        <f t="shared" si="70"/>
        <v>2111494.7604</v>
      </c>
      <c r="X247" s="87">
        <v>62578670.015900001</v>
      </c>
      <c r="Y247" s="88">
        <f t="shared" si="59"/>
        <v>163001398.9118</v>
      </c>
    </row>
    <row r="248" spans="1:25" ht="24.9" customHeight="1" x14ac:dyDescent="0.25">
      <c r="A248" s="146"/>
      <c r="B248" s="148"/>
      <c r="C248" s="83">
        <v>7</v>
      </c>
      <c r="D248" s="87" t="s">
        <v>295</v>
      </c>
      <c r="E248" s="87">
        <v>71780532.640199989</v>
      </c>
      <c r="F248" s="87">
        <v>0</v>
      </c>
      <c r="G248" s="87">
        <v>32189058.777399998</v>
      </c>
      <c r="H248" s="87">
        <v>2153415.9791999999</v>
      </c>
      <c r="I248" s="87">
        <f t="shared" si="72"/>
        <v>1076707.9896</v>
      </c>
      <c r="J248" s="87">
        <f t="shared" si="62"/>
        <v>1076707.9896</v>
      </c>
      <c r="K248" s="100">
        <v>65694494.787500001</v>
      </c>
      <c r="L248" s="88">
        <f t="shared" si="58"/>
        <v>170740794.1947</v>
      </c>
      <c r="M248" s="82"/>
      <c r="N248" s="148"/>
      <c r="O248" s="89">
        <v>25</v>
      </c>
      <c r="P248" s="148"/>
      <c r="Q248" s="87" t="s">
        <v>839</v>
      </c>
      <c r="R248" s="87">
        <v>92728935.739500001</v>
      </c>
      <c r="S248" s="87">
        <f t="shared" si="68"/>
        <v>-2734288.17</v>
      </c>
      <c r="T248" s="87">
        <v>31946461.019200001</v>
      </c>
      <c r="U248" s="87">
        <v>2781868.0721999998</v>
      </c>
      <c r="V248" s="87">
        <v>0</v>
      </c>
      <c r="W248" s="87">
        <f t="shared" si="70"/>
        <v>2781868.0721999998</v>
      </c>
      <c r="X248" s="87">
        <v>65199378.192900002</v>
      </c>
      <c r="Y248" s="88">
        <f t="shared" si="59"/>
        <v>189922354.8538</v>
      </c>
    </row>
    <row r="249" spans="1:25" ht="24.9" customHeight="1" x14ac:dyDescent="0.25">
      <c r="A249" s="146"/>
      <c r="B249" s="148"/>
      <c r="C249" s="83">
        <v>8</v>
      </c>
      <c r="D249" s="87" t="s">
        <v>296</v>
      </c>
      <c r="E249" s="87">
        <v>83271402.0572</v>
      </c>
      <c r="F249" s="87">
        <v>0</v>
      </c>
      <c r="G249" s="87">
        <v>35940952.185500003</v>
      </c>
      <c r="H249" s="87">
        <v>2498142.0617</v>
      </c>
      <c r="I249" s="87">
        <f t="shared" si="72"/>
        <v>1249071.03085</v>
      </c>
      <c r="J249" s="87">
        <f t="shared" si="62"/>
        <v>1249071.03085</v>
      </c>
      <c r="K249" s="100">
        <v>73351715.945899993</v>
      </c>
      <c r="L249" s="88">
        <f t="shared" si="58"/>
        <v>193813141.21945</v>
      </c>
      <c r="M249" s="82"/>
      <c r="N249" s="148"/>
      <c r="O249" s="89">
        <v>26</v>
      </c>
      <c r="P249" s="148"/>
      <c r="Q249" s="87" t="s">
        <v>656</v>
      </c>
      <c r="R249" s="87">
        <v>63470794.3948</v>
      </c>
      <c r="S249" s="87">
        <f t="shared" si="68"/>
        <v>-2734288.17</v>
      </c>
      <c r="T249" s="87">
        <v>27749777.696199998</v>
      </c>
      <c r="U249" s="87">
        <v>1904123.8318</v>
      </c>
      <c r="V249" s="87">
        <v>0</v>
      </c>
      <c r="W249" s="87">
        <f t="shared" si="70"/>
        <v>1904123.8318</v>
      </c>
      <c r="X249" s="87">
        <v>56634387.442599997</v>
      </c>
      <c r="Y249" s="88">
        <f t="shared" si="59"/>
        <v>147024795.1954</v>
      </c>
    </row>
    <row r="250" spans="1:25" ht="24.9" customHeight="1" x14ac:dyDescent="0.25">
      <c r="A250" s="146"/>
      <c r="B250" s="148"/>
      <c r="C250" s="83">
        <v>9</v>
      </c>
      <c r="D250" s="87" t="s">
        <v>297</v>
      </c>
      <c r="E250" s="87">
        <v>91650398.802399993</v>
      </c>
      <c r="F250" s="87">
        <v>0</v>
      </c>
      <c r="G250" s="87">
        <v>39706854.724799998</v>
      </c>
      <c r="H250" s="87">
        <v>2749511.9641</v>
      </c>
      <c r="I250" s="87">
        <f t="shared" si="72"/>
        <v>1374755.98205</v>
      </c>
      <c r="J250" s="87">
        <f t="shared" si="62"/>
        <v>1374755.98205</v>
      </c>
      <c r="K250" s="100">
        <v>81037528.272599995</v>
      </c>
      <c r="L250" s="88">
        <f t="shared" si="58"/>
        <v>213769537.78184998</v>
      </c>
      <c r="M250" s="82"/>
      <c r="N250" s="148"/>
      <c r="O250" s="89">
        <v>27</v>
      </c>
      <c r="P250" s="148"/>
      <c r="Q250" s="87" t="s">
        <v>657</v>
      </c>
      <c r="R250" s="87">
        <v>76770952.16170001</v>
      </c>
      <c r="S250" s="87">
        <f t="shared" si="68"/>
        <v>-2734288.17</v>
      </c>
      <c r="T250" s="87">
        <v>31775068.054900002</v>
      </c>
      <c r="U250" s="87">
        <v>2303128.5649000001</v>
      </c>
      <c r="V250" s="87">
        <v>0</v>
      </c>
      <c r="W250" s="87">
        <f t="shared" si="70"/>
        <v>2303128.5649000001</v>
      </c>
      <c r="X250" s="87">
        <v>64849583.118900001</v>
      </c>
      <c r="Y250" s="88">
        <f t="shared" si="59"/>
        <v>172964443.73040003</v>
      </c>
    </row>
    <row r="251" spans="1:25" ht="24.9" customHeight="1" x14ac:dyDescent="0.25">
      <c r="A251" s="146"/>
      <c r="B251" s="148"/>
      <c r="C251" s="83">
        <v>10</v>
      </c>
      <c r="D251" s="87" t="s">
        <v>298</v>
      </c>
      <c r="E251" s="87">
        <v>66689114.312800005</v>
      </c>
      <c r="F251" s="87">
        <v>0</v>
      </c>
      <c r="G251" s="87">
        <v>30369622.865600001</v>
      </c>
      <c r="H251" s="87">
        <v>2000673.4294</v>
      </c>
      <c r="I251" s="87">
        <f t="shared" si="72"/>
        <v>1000336.7147</v>
      </c>
      <c r="J251" s="87">
        <f t="shared" si="62"/>
        <v>1000336.7147</v>
      </c>
      <c r="K251" s="100">
        <v>61981216.811499998</v>
      </c>
      <c r="L251" s="88">
        <f t="shared" si="58"/>
        <v>160040290.70460001</v>
      </c>
      <c r="M251" s="82"/>
      <c r="N251" s="148"/>
      <c r="O251" s="89">
        <v>28</v>
      </c>
      <c r="P251" s="148"/>
      <c r="Q251" s="87" t="s">
        <v>658</v>
      </c>
      <c r="R251" s="87">
        <v>77017107.080200002</v>
      </c>
      <c r="S251" s="87">
        <f t="shared" si="68"/>
        <v>-2734288.17</v>
      </c>
      <c r="T251" s="87">
        <v>33004953.029599998</v>
      </c>
      <c r="U251" s="87">
        <v>2310513.2124000001</v>
      </c>
      <c r="V251" s="87">
        <v>0</v>
      </c>
      <c r="W251" s="87">
        <f t="shared" si="70"/>
        <v>2310513.2124000001</v>
      </c>
      <c r="X251" s="87">
        <v>67359649.431199998</v>
      </c>
      <c r="Y251" s="88">
        <f t="shared" si="59"/>
        <v>176957934.58340001</v>
      </c>
    </row>
    <row r="252" spans="1:25" ht="24.9" customHeight="1" x14ac:dyDescent="0.25">
      <c r="A252" s="146"/>
      <c r="B252" s="148"/>
      <c r="C252" s="83">
        <v>11</v>
      </c>
      <c r="D252" s="87" t="s">
        <v>299</v>
      </c>
      <c r="E252" s="87">
        <v>114431082.7729</v>
      </c>
      <c r="F252" s="87">
        <v>0</v>
      </c>
      <c r="G252" s="87">
        <v>52365928.850500003</v>
      </c>
      <c r="H252" s="87">
        <v>3432932.4832000001</v>
      </c>
      <c r="I252" s="87">
        <f t="shared" si="72"/>
        <v>1716466.2416000001</v>
      </c>
      <c r="J252" s="87">
        <f t="shared" si="62"/>
        <v>1716466.2416000001</v>
      </c>
      <c r="K252" s="100">
        <v>106873371.59190001</v>
      </c>
      <c r="L252" s="88">
        <f t="shared" si="58"/>
        <v>275386849.4569</v>
      </c>
      <c r="M252" s="82"/>
      <c r="N252" s="148"/>
      <c r="O252" s="89">
        <v>29</v>
      </c>
      <c r="P252" s="148"/>
      <c r="Q252" s="87" t="s">
        <v>659</v>
      </c>
      <c r="R252" s="87">
        <v>67869445.843400002</v>
      </c>
      <c r="S252" s="87">
        <f t="shared" si="68"/>
        <v>-2734288.17</v>
      </c>
      <c r="T252" s="87">
        <v>29682162.228100002</v>
      </c>
      <c r="U252" s="87">
        <v>2036083.3753</v>
      </c>
      <c r="V252" s="87">
        <v>0</v>
      </c>
      <c r="W252" s="87">
        <f t="shared" si="70"/>
        <v>2036083.3753</v>
      </c>
      <c r="X252" s="87">
        <v>60578181.712700002</v>
      </c>
      <c r="Y252" s="88">
        <f t="shared" si="59"/>
        <v>157431584.98950002</v>
      </c>
    </row>
    <row r="253" spans="1:25" ht="24.9" customHeight="1" x14ac:dyDescent="0.25">
      <c r="A253" s="146"/>
      <c r="B253" s="148"/>
      <c r="C253" s="83">
        <v>12</v>
      </c>
      <c r="D253" s="87" t="s">
        <v>300</v>
      </c>
      <c r="E253" s="87">
        <v>117767789.39590001</v>
      </c>
      <c r="F253" s="87">
        <v>0</v>
      </c>
      <c r="G253" s="87">
        <v>52626046.312299997</v>
      </c>
      <c r="H253" s="87">
        <v>3533033.6819000002</v>
      </c>
      <c r="I253" s="87">
        <f t="shared" si="72"/>
        <v>1766516.8409500001</v>
      </c>
      <c r="J253" s="87">
        <f t="shared" si="62"/>
        <v>1766516.8409500001</v>
      </c>
      <c r="K253" s="100">
        <v>107404244.06479999</v>
      </c>
      <c r="L253" s="88">
        <f t="shared" si="58"/>
        <v>279564596.61395001</v>
      </c>
      <c r="M253" s="82"/>
      <c r="N253" s="149"/>
      <c r="O253" s="89">
        <v>30</v>
      </c>
      <c r="P253" s="149"/>
      <c r="Q253" s="87" t="s">
        <v>660</v>
      </c>
      <c r="R253" s="87">
        <v>75509840.047100008</v>
      </c>
      <c r="S253" s="87">
        <f t="shared" si="68"/>
        <v>-2734288.17</v>
      </c>
      <c r="T253" s="87">
        <v>33594285.074100003</v>
      </c>
      <c r="U253" s="87">
        <v>2265295.2014000001</v>
      </c>
      <c r="V253" s="87">
        <v>0</v>
      </c>
      <c r="W253" s="87">
        <f t="shared" si="70"/>
        <v>2265295.2014000001</v>
      </c>
      <c r="X253" s="87">
        <v>68562414.357899994</v>
      </c>
      <c r="Y253" s="88">
        <f t="shared" si="59"/>
        <v>177197546.51050001</v>
      </c>
    </row>
    <row r="254" spans="1:25" ht="24.9" customHeight="1" x14ac:dyDescent="0.25">
      <c r="A254" s="146"/>
      <c r="B254" s="148"/>
      <c r="C254" s="83">
        <v>13</v>
      </c>
      <c r="D254" s="87" t="s">
        <v>301</v>
      </c>
      <c r="E254" s="87">
        <v>92307249.444900006</v>
      </c>
      <c r="F254" s="87">
        <v>0</v>
      </c>
      <c r="G254" s="87">
        <v>38620271.4877</v>
      </c>
      <c r="H254" s="87">
        <v>2769217.4833</v>
      </c>
      <c r="I254" s="87">
        <f t="shared" si="72"/>
        <v>1384608.74165</v>
      </c>
      <c r="J254" s="87">
        <f t="shared" si="62"/>
        <v>1384608.74165</v>
      </c>
      <c r="K254" s="100">
        <v>78819925.785500005</v>
      </c>
      <c r="L254" s="88">
        <f t="shared" si="58"/>
        <v>211132055.45975</v>
      </c>
      <c r="M254" s="82"/>
      <c r="N254" s="83"/>
      <c r="O254" s="154" t="s">
        <v>925</v>
      </c>
      <c r="P254" s="155"/>
      <c r="Q254" s="90"/>
      <c r="R254" s="90">
        <f t="shared" ref="R254:S254" si="73">SUM(R224:R253)</f>
        <v>2151898185.1074004</v>
      </c>
      <c r="S254" s="90">
        <f t="shared" si="73"/>
        <v>-82028645.100000039</v>
      </c>
      <c r="T254" s="90">
        <f>SUM(T224:T253)</f>
        <v>914632442.23340011</v>
      </c>
      <c r="U254" s="90">
        <f>SUM(U224:U253)</f>
        <v>64556945.55309999</v>
      </c>
      <c r="V254" s="90">
        <f t="shared" ref="V254" si="74">SUM(V224:V253)</f>
        <v>0</v>
      </c>
      <c r="W254" s="90">
        <f t="shared" si="70"/>
        <v>64556945.55309999</v>
      </c>
      <c r="X254" s="90">
        <f>SUM(X224:X253)</f>
        <v>1866668939.4140999</v>
      </c>
      <c r="Y254" s="91">
        <f t="shared" si="59"/>
        <v>4915727867.2080002</v>
      </c>
    </row>
    <row r="255" spans="1:25" ht="24.9" customHeight="1" x14ac:dyDescent="0.25">
      <c r="A255" s="146"/>
      <c r="B255" s="148"/>
      <c r="C255" s="83">
        <v>14</v>
      </c>
      <c r="D255" s="87" t="s">
        <v>302</v>
      </c>
      <c r="E255" s="87">
        <v>88031135.636099994</v>
      </c>
      <c r="F255" s="87">
        <v>0</v>
      </c>
      <c r="G255" s="87">
        <v>36513940.243600003</v>
      </c>
      <c r="H255" s="87">
        <v>2640934.0691</v>
      </c>
      <c r="I255" s="87">
        <f t="shared" si="72"/>
        <v>1320467.03455</v>
      </c>
      <c r="J255" s="87">
        <f t="shared" si="62"/>
        <v>1320467.03455</v>
      </c>
      <c r="K255" s="100">
        <v>74521124.5097</v>
      </c>
      <c r="L255" s="88">
        <f t="shared" si="58"/>
        <v>200386667.42395002</v>
      </c>
      <c r="M255" s="82"/>
      <c r="N255" s="147">
        <v>30</v>
      </c>
      <c r="O255" s="89">
        <v>1</v>
      </c>
      <c r="P255" s="147" t="s">
        <v>60</v>
      </c>
      <c r="Q255" s="87" t="s">
        <v>661</v>
      </c>
      <c r="R255" s="87">
        <v>74316037.33950001</v>
      </c>
      <c r="S255" s="87">
        <f>-2536017.62</f>
        <v>-2536017.62</v>
      </c>
      <c r="T255" s="87">
        <v>46289794.185400002</v>
      </c>
      <c r="U255" s="87">
        <v>2229481.1201999998</v>
      </c>
      <c r="V255" s="87">
        <v>0</v>
      </c>
      <c r="W255" s="87">
        <f t="shared" si="70"/>
        <v>2229481.1201999998</v>
      </c>
      <c r="X255" s="87">
        <v>94472617.663499996</v>
      </c>
      <c r="Y255" s="88">
        <f t="shared" si="59"/>
        <v>214771912.6886</v>
      </c>
    </row>
    <row r="256" spans="1:25" ht="24.9" customHeight="1" x14ac:dyDescent="0.25">
      <c r="A256" s="146"/>
      <c r="B256" s="148"/>
      <c r="C256" s="83">
        <v>15</v>
      </c>
      <c r="D256" s="87" t="s">
        <v>303</v>
      </c>
      <c r="E256" s="87">
        <v>96078741.329900011</v>
      </c>
      <c r="F256" s="87">
        <v>0</v>
      </c>
      <c r="G256" s="87">
        <v>35164612.832699999</v>
      </c>
      <c r="H256" s="87">
        <v>2882362.2398999999</v>
      </c>
      <c r="I256" s="87">
        <f t="shared" si="72"/>
        <v>1441181.11995</v>
      </c>
      <c r="J256" s="87">
        <f t="shared" si="62"/>
        <v>1441181.11995</v>
      </c>
      <c r="K256" s="100">
        <v>71767288.705599993</v>
      </c>
      <c r="L256" s="88">
        <f t="shared" si="58"/>
        <v>204451823.98815</v>
      </c>
      <c r="M256" s="82"/>
      <c r="N256" s="148"/>
      <c r="O256" s="89">
        <v>2</v>
      </c>
      <c r="P256" s="148"/>
      <c r="Q256" s="87" t="s">
        <v>662</v>
      </c>
      <c r="R256" s="87">
        <v>86303089.278300002</v>
      </c>
      <c r="S256" s="87">
        <f t="shared" ref="S256:S287" si="75">-2536017.62</f>
        <v>-2536017.62</v>
      </c>
      <c r="T256" s="87">
        <v>51921610.847800002</v>
      </c>
      <c r="U256" s="87">
        <v>2589092.6782999998</v>
      </c>
      <c r="V256" s="87">
        <v>0</v>
      </c>
      <c r="W256" s="87">
        <f t="shared" si="70"/>
        <v>2589092.6782999998</v>
      </c>
      <c r="X256" s="87">
        <v>105966565.1234</v>
      </c>
      <c r="Y256" s="88">
        <f t="shared" si="59"/>
        <v>244244340.30779999</v>
      </c>
    </row>
    <row r="257" spans="1:25" ht="24.9" customHeight="1" x14ac:dyDescent="0.25">
      <c r="A257" s="146"/>
      <c r="B257" s="148"/>
      <c r="C257" s="83">
        <v>16</v>
      </c>
      <c r="D257" s="87" t="s">
        <v>304</v>
      </c>
      <c r="E257" s="87">
        <v>84281014.944600001</v>
      </c>
      <c r="F257" s="87">
        <v>0</v>
      </c>
      <c r="G257" s="87">
        <v>36553049.068099998</v>
      </c>
      <c r="H257" s="87">
        <v>2528430.4482999998</v>
      </c>
      <c r="I257" s="87">
        <f t="shared" si="72"/>
        <v>1264215.2241499999</v>
      </c>
      <c r="J257" s="87">
        <f t="shared" si="62"/>
        <v>1264215.2241499999</v>
      </c>
      <c r="K257" s="100">
        <v>74600941.520999998</v>
      </c>
      <c r="L257" s="88">
        <f t="shared" si="58"/>
        <v>196699220.75784999</v>
      </c>
      <c r="M257" s="82"/>
      <c r="N257" s="148"/>
      <c r="O257" s="89">
        <v>3</v>
      </c>
      <c r="P257" s="148"/>
      <c r="Q257" s="87" t="s">
        <v>663</v>
      </c>
      <c r="R257" s="87">
        <v>85967307.198899999</v>
      </c>
      <c r="S257" s="87">
        <f t="shared" si="75"/>
        <v>-2536017.62</v>
      </c>
      <c r="T257" s="87">
        <v>48882140.131499998</v>
      </c>
      <c r="U257" s="87">
        <v>2579019.216</v>
      </c>
      <c r="V257" s="87">
        <v>0</v>
      </c>
      <c r="W257" s="87">
        <f t="shared" si="70"/>
        <v>2579019.216</v>
      </c>
      <c r="X257" s="87">
        <v>99763324.000200003</v>
      </c>
      <c r="Y257" s="88">
        <f t="shared" si="59"/>
        <v>234655772.92659998</v>
      </c>
    </row>
    <row r="258" spans="1:25" ht="24.9" customHeight="1" x14ac:dyDescent="0.25">
      <c r="A258" s="146"/>
      <c r="B258" s="148"/>
      <c r="C258" s="83">
        <v>17</v>
      </c>
      <c r="D258" s="87" t="s">
        <v>305</v>
      </c>
      <c r="E258" s="87">
        <v>69121876.532099992</v>
      </c>
      <c r="F258" s="87">
        <v>0</v>
      </c>
      <c r="G258" s="87">
        <v>32394307.142000001</v>
      </c>
      <c r="H258" s="87">
        <v>2073656.2960000001</v>
      </c>
      <c r="I258" s="87">
        <f t="shared" si="72"/>
        <v>1036828.148</v>
      </c>
      <c r="J258" s="87">
        <f t="shared" si="62"/>
        <v>1036828.148</v>
      </c>
      <c r="K258" s="100">
        <v>66113385.184799999</v>
      </c>
      <c r="L258" s="88">
        <f t="shared" si="58"/>
        <v>168666397.00690001</v>
      </c>
      <c r="M258" s="82"/>
      <c r="N258" s="148"/>
      <c r="O258" s="89">
        <v>4</v>
      </c>
      <c r="P258" s="148"/>
      <c r="Q258" s="87" t="s">
        <v>840</v>
      </c>
      <c r="R258" s="87">
        <v>92103855.139300004</v>
      </c>
      <c r="S258" s="87">
        <f t="shared" si="75"/>
        <v>-2536017.62</v>
      </c>
      <c r="T258" s="87">
        <v>44583817.643200003</v>
      </c>
      <c r="U258" s="87">
        <v>2763115.6542000002</v>
      </c>
      <c r="V258" s="87">
        <v>0</v>
      </c>
      <c r="W258" s="87">
        <f t="shared" si="70"/>
        <v>2763115.6542000002</v>
      </c>
      <c r="X258" s="87">
        <v>90990898.367799997</v>
      </c>
      <c r="Y258" s="88">
        <f t="shared" si="59"/>
        <v>227905669.18449998</v>
      </c>
    </row>
    <row r="259" spans="1:25" ht="24.9" customHeight="1" x14ac:dyDescent="0.25">
      <c r="A259" s="146"/>
      <c r="B259" s="149"/>
      <c r="C259" s="83">
        <v>18</v>
      </c>
      <c r="D259" s="87" t="s">
        <v>306</v>
      </c>
      <c r="E259" s="87">
        <v>86015201.900600001</v>
      </c>
      <c r="F259" s="87">
        <v>0</v>
      </c>
      <c r="G259" s="87">
        <v>34103494.110100001</v>
      </c>
      <c r="H259" s="87">
        <v>2580456.057</v>
      </c>
      <c r="I259" s="87">
        <f t="shared" si="72"/>
        <v>1290228.0285</v>
      </c>
      <c r="J259" s="87">
        <f t="shared" si="62"/>
        <v>1290228.0285</v>
      </c>
      <c r="K259" s="100">
        <v>69601656.623199999</v>
      </c>
      <c r="L259" s="88">
        <f t="shared" si="58"/>
        <v>191010580.66240001</v>
      </c>
      <c r="M259" s="82"/>
      <c r="N259" s="148"/>
      <c r="O259" s="89">
        <v>5</v>
      </c>
      <c r="P259" s="148"/>
      <c r="Q259" s="87" t="s">
        <v>664</v>
      </c>
      <c r="R259" s="87">
        <v>93448600.4903</v>
      </c>
      <c r="S259" s="87">
        <f t="shared" si="75"/>
        <v>-2536017.62</v>
      </c>
      <c r="T259" s="87">
        <v>57044720.934199996</v>
      </c>
      <c r="U259" s="87">
        <v>2803458.0147000002</v>
      </c>
      <c r="V259" s="87">
        <v>0</v>
      </c>
      <c r="W259" s="87">
        <f t="shared" si="70"/>
        <v>2803458.0147000002</v>
      </c>
      <c r="X259" s="87">
        <v>116422295.7863</v>
      </c>
      <c r="Y259" s="88">
        <f t="shared" si="59"/>
        <v>267183057.60549998</v>
      </c>
    </row>
    <row r="260" spans="1:25" ht="24.9" customHeight="1" x14ac:dyDescent="0.25">
      <c r="A260" s="83"/>
      <c r="B260" s="153" t="s">
        <v>924</v>
      </c>
      <c r="C260" s="154"/>
      <c r="D260" s="90"/>
      <c r="E260" s="90">
        <f>SUM(E242:E259)</f>
        <v>1568770133.9777002</v>
      </c>
      <c r="F260" s="90">
        <f t="shared" ref="F260:J260" si="76">SUM(F242:F259)</f>
        <v>0</v>
      </c>
      <c r="G260" s="90">
        <f>SUM(G242:G259)</f>
        <v>690015509.57119989</v>
      </c>
      <c r="H260" s="90">
        <f t="shared" si="76"/>
        <v>47063104.019299999</v>
      </c>
      <c r="I260" s="90">
        <f t="shared" si="76"/>
        <v>23531552.009649999</v>
      </c>
      <c r="J260" s="90">
        <f t="shared" si="76"/>
        <v>23531552.009649999</v>
      </c>
      <c r="K260" s="90">
        <f>SUM(K242:K259)</f>
        <v>1408249325.0346999</v>
      </c>
      <c r="L260" s="91">
        <f t="shared" si="58"/>
        <v>3690566520.5932503</v>
      </c>
      <c r="M260" s="82"/>
      <c r="N260" s="148"/>
      <c r="O260" s="89">
        <v>6</v>
      </c>
      <c r="P260" s="148"/>
      <c r="Q260" s="87" t="s">
        <v>665</v>
      </c>
      <c r="R260" s="87">
        <v>96046139.707299992</v>
      </c>
      <c r="S260" s="87">
        <f t="shared" si="75"/>
        <v>-2536017.62</v>
      </c>
      <c r="T260" s="87">
        <v>58885024.614399999</v>
      </c>
      <c r="U260" s="87">
        <v>2881384.1911999998</v>
      </c>
      <c r="V260" s="87">
        <v>0</v>
      </c>
      <c r="W260" s="87">
        <f t="shared" si="70"/>
        <v>2881384.1911999998</v>
      </c>
      <c r="X260" s="87">
        <v>120178162.69</v>
      </c>
      <c r="Y260" s="88">
        <f t="shared" si="59"/>
        <v>275454693.58289993</v>
      </c>
    </row>
    <row r="261" spans="1:25" ht="24.9" customHeight="1" x14ac:dyDescent="0.25">
      <c r="A261" s="146">
        <v>13</v>
      </c>
      <c r="B261" s="147" t="s">
        <v>926</v>
      </c>
      <c r="C261" s="83">
        <v>1</v>
      </c>
      <c r="D261" s="87" t="s">
        <v>307</v>
      </c>
      <c r="E261" s="87">
        <v>101069692.47860001</v>
      </c>
      <c r="F261" s="87">
        <v>0</v>
      </c>
      <c r="G261" s="87">
        <v>46636305.153800003</v>
      </c>
      <c r="H261" s="87">
        <v>3032090.7744</v>
      </c>
      <c r="I261" s="87">
        <v>0</v>
      </c>
      <c r="J261" s="87">
        <f t="shared" si="62"/>
        <v>3032090.7744</v>
      </c>
      <c r="K261" s="100">
        <v>95179810.227400005</v>
      </c>
      <c r="L261" s="88">
        <f t="shared" si="58"/>
        <v>245917898.63420001</v>
      </c>
      <c r="M261" s="82"/>
      <c r="N261" s="148"/>
      <c r="O261" s="89">
        <v>7</v>
      </c>
      <c r="P261" s="148"/>
      <c r="Q261" s="87" t="s">
        <v>666</v>
      </c>
      <c r="R261" s="87">
        <v>104127494.72399999</v>
      </c>
      <c r="S261" s="87">
        <f t="shared" si="75"/>
        <v>-2536017.62</v>
      </c>
      <c r="T261" s="87">
        <v>60607272.1787</v>
      </c>
      <c r="U261" s="87">
        <v>3123824.8417000002</v>
      </c>
      <c r="V261" s="87">
        <v>0</v>
      </c>
      <c r="W261" s="87">
        <f t="shared" si="70"/>
        <v>3123824.8417000002</v>
      </c>
      <c r="X261" s="87">
        <v>123693089.4364</v>
      </c>
      <c r="Y261" s="88">
        <f t="shared" si="59"/>
        <v>289015663.56079996</v>
      </c>
    </row>
    <row r="262" spans="1:25" ht="24.9" customHeight="1" x14ac:dyDescent="0.25">
      <c r="A262" s="146"/>
      <c r="B262" s="148"/>
      <c r="C262" s="83">
        <v>2</v>
      </c>
      <c r="D262" s="87" t="s">
        <v>308</v>
      </c>
      <c r="E262" s="87">
        <v>76907206.341499999</v>
      </c>
      <c r="F262" s="87">
        <v>0</v>
      </c>
      <c r="G262" s="87">
        <v>34930800.483099997</v>
      </c>
      <c r="H262" s="87">
        <v>2307216.1902000001</v>
      </c>
      <c r="I262" s="87">
        <v>0</v>
      </c>
      <c r="J262" s="87">
        <f t="shared" si="62"/>
        <v>2307216.1902000001</v>
      </c>
      <c r="K262" s="100">
        <v>71290102.209199995</v>
      </c>
      <c r="L262" s="88">
        <f t="shared" si="58"/>
        <v>185435325.22399998</v>
      </c>
      <c r="M262" s="82"/>
      <c r="N262" s="148"/>
      <c r="O262" s="89">
        <v>8</v>
      </c>
      <c r="P262" s="148"/>
      <c r="Q262" s="87" t="s">
        <v>667</v>
      </c>
      <c r="R262" s="87">
        <v>76634014.770499989</v>
      </c>
      <c r="S262" s="87">
        <f t="shared" si="75"/>
        <v>-2536017.62</v>
      </c>
      <c r="T262" s="87">
        <v>47651379.586099997</v>
      </c>
      <c r="U262" s="87">
        <v>2299020.4430999998</v>
      </c>
      <c r="V262" s="87">
        <v>0</v>
      </c>
      <c r="W262" s="87">
        <f t="shared" si="70"/>
        <v>2299020.4430999998</v>
      </c>
      <c r="X262" s="87">
        <v>97251470.739800006</v>
      </c>
      <c r="Y262" s="88">
        <f t="shared" si="59"/>
        <v>221299867.91949999</v>
      </c>
    </row>
    <row r="263" spans="1:25" ht="24.9" customHeight="1" x14ac:dyDescent="0.25">
      <c r="A263" s="146"/>
      <c r="B263" s="148"/>
      <c r="C263" s="83">
        <v>3</v>
      </c>
      <c r="D263" s="87" t="s">
        <v>309</v>
      </c>
      <c r="E263" s="87">
        <v>73329939.886699989</v>
      </c>
      <c r="F263" s="87">
        <v>0</v>
      </c>
      <c r="G263" s="87">
        <v>30461595.780099999</v>
      </c>
      <c r="H263" s="87">
        <v>2199898.1965999999</v>
      </c>
      <c r="I263" s="87">
        <v>0</v>
      </c>
      <c r="J263" s="87">
        <f t="shared" si="62"/>
        <v>2199898.1965999999</v>
      </c>
      <c r="K263" s="100">
        <v>62168923.8891</v>
      </c>
      <c r="L263" s="88">
        <f t="shared" si="58"/>
        <v>168160357.7525</v>
      </c>
      <c r="M263" s="82"/>
      <c r="N263" s="148"/>
      <c r="O263" s="89">
        <v>9</v>
      </c>
      <c r="P263" s="148"/>
      <c r="Q263" s="87" t="s">
        <v>668</v>
      </c>
      <c r="R263" s="87">
        <v>90948402.653799996</v>
      </c>
      <c r="S263" s="87">
        <f t="shared" si="75"/>
        <v>-2536017.62</v>
      </c>
      <c r="T263" s="87">
        <v>55911805.414300002</v>
      </c>
      <c r="U263" s="87">
        <v>2728452.0795999998</v>
      </c>
      <c r="V263" s="87">
        <v>0</v>
      </c>
      <c r="W263" s="87">
        <f t="shared" si="70"/>
        <v>2728452.0795999998</v>
      </c>
      <c r="X263" s="87">
        <v>114110133.9667</v>
      </c>
      <c r="Y263" s="88">
        <f t="shared" si="59"/>
        <v>261162776.49440002</v>
      </c>
    </row>
    <row r="264" spans="1:25" ht="24.9" customHeight="1" x14ac:dyDescent="0.25">
      <c r="A264" s="146"/>
      <c r="B264" s="148"/>
      <c r="C264" s="83">
        <v>4</v>
      </c>
      <c r="D264" s="87" t="s">
        <v>310</v>
      </c>
      <c r="E264" s="87">
        <v>75717143.918400005</v>
      </c>
      <c r="F264" s="87">
        <v>0</v>
      </c>
      <c r="G264" s="87">
        <v>34183792.7487</v>
      </c>
      <c r="H264" s="87">
        <v>2271514.3174999999</v>
      </c>
      <c r="I264" s="87">
        <v>0</v>
      </c>
      <c r="J264" s="87">
        <f t="shared" si="62"/>
        <v>2271514.3174999999</v>
      </c>
      <c r="K264" s="100">
        <v>69765537.727300003</v>
      </c>
      <c r="L264" s="88">
        <f t="shared" ref="L264:L327" si="77">E264+F264+G264+J264+K264</f>
        <v>181937988.7119</v>
      </c>
      <c r="M264" s="82"/>
      <c r="N264" s="148"/>
      <c r="O264" s="89">
        <v>10</v>
      </c>
      <c r="P264" s="148"/>
      <c r="Q264" s="87" t="s">
        <v>669</v>
      </c>
      <c r="R264" s="87">
        <v>95218798.305199996</v>
      </c>
      <c r="S264" s="87">
        <f t="shared" si="75"/>
        <v>-2536017.62</v>
      </c>
      <c r="T264" s="87">
        <v>57118560.729800001</v>
      </c>
      <c r="U264" s="87">
        <v>2856563.9492000001</v>
      </c>
      <c r="V264" s="87">
        <v>0</v>
      </c>
      <c r="W264" s="87">
        <f t="shared" si="70"/>
        <v>2856563.9492000001</v>
      </c>
      <c r="X264" s="87">
        <v>116572995.0689</v>
      </c>
      <c r="Y264" s="88">
        <f t="shared" ref="Y264:Y327" si="78">R264+S264+T264+W264+X264</f>
        <v>269230900.43309999</v>
      </c>
    </row>
    <row r="265" spans="1:25" ht="24.9" customHeight="1" x14ac:dyDescent="0.25">
      <c r="A265" s="146"/>
      <c r="B265" s="148"/>
      <c r="C265" s="83">
        <v>5</v>
      </c>
      <c r="D265" s="87" t="s">
        <v>311</v>
      </c>
      <c r="E265" s="87">
        <v>80199210.478799999</v>
      </c>
      <c r="F265" s="87">
        <v>0</v>
      </c>
      <c r="G265" s="87">
        <v>36177321.301100001</v>
      </c>
      <c r="H265" s="87">
        <v>2405976.3144</v>
      </c>
      <c r="I265" s="87">
        <v>0</v>
      </c>
      <c r="J265" s="87">
        <f t="shared" si="62"/>
        <v>2405976.3144</v>
      </c>
      <c r="K265" s="100">
        <v>73834120.533800006</v>
      </c>
      <c r="L265" s="88">
        <f t="shared" si="77"/>
        <v>192616628.62810001</v>
      </c>
      <c r="M265" s="82"/>
      <c r="N265" s="148"/>
      <c r="O265" s="89">
        <v>11</v>
      </c>
      <c r="P265" s="148"/>
      <c r="Q265" s="87" t="s">
        <v>817</v>
      </c>
      <c r="R265" s="87">
        <v>68865642.624300003</v>
      </c>
      <c r="S265" s="87">
        <f t="shared" si="75"/>
        <v>-2536017.62</v>
      </c>
      <c r="T265" s="87">
        <v>44013748.154200003</v>
      </c>
      <c r="U265" s="87">
        <v>2065969.2786999999</v>
      </c>
      <c r="V265" s="87">
        <v>0</v>
      </c>
      <c r="W265" s="87">
        <f t="shared" si="70"/>
        <v>2065969.2786999999</v>
      </c>
      <c r="X265" s="87">
        <v>89827446.297399998</v>
      </c>
      <c r="Y265" s="88">
        <f t="shared" si="78"/>
        <v>202236788.73460001</v>
      </c>
    </row>
    <row r="266" spans="1:25" ht="24.9" customHeight="1" x14ac:dyDescent="0.25">
      <c r="A266" s="146"/>
      <c r="B266" s="148"/>
      <c r="C266" s="83">
        <v>6</v>
      </c>
      <c r="D266" s="87" t="s">
        <v>312</v>
      </c>
      <c r="E266" s="87">
        <v>81755737.968600005</v>
      </c>
      <c r="F266" s="87">
        <v>0</v>
      </c>
      <c r="G266" s="87">
        <v>37243693.447899997</v>
      </c>
      <c r="H266" s="87">
        <v>2452672.1390999998</v>
      </c>
      <c r="I266" s="87">
        <v>0</v>
      </c>
      <c r="J266" s="87">
        <f t="shared" ref="J266:J329" si="79">H266-I266</f>
        <v>2452672.1390999998</v>
      </c>
      <c r="K266" s="100">
        <v>76010474.304199994</v>
      </c>
      <c r="L266" s="88">
        <f t="shared" si="77"/>
        <v>197462577.85979998</v>
      </c>
      <c r="M266" s="82"/>
      <c r="N266" s="148"/>
      <c r="O266" s="89">
        <v>12</v>
      </c>
      <c r="P266" s="148"/>
      <c r="Q266" s="87" t="s">
        <v>670</v>
      </c>
      <c r="R266" s="87">
        <v>71818628.499899998</v>
      </c>
      <c r="S266" s="87">
        <f t="shared" si="75"/>
        <v>-2536017.62</v>
      </c>
      <c r="T266" s="87">
        <v>43876064.661799997</v>
      </c>
      <c r="U266" s="87">
        <v>2154558.855</v>
      </c>
      <c r="V266" s="87">
        <v>0</v>
      </c>
      <c r="W266" s="87">
        <f t="shared" si="70"/>
        <v>2154558.855</v>
      </c>
      <c r="X266" s="87">
        <v>89546448.722000003</v>
      </c>
      <c r="Y266" s="88">
        <f t="shared" si="78"/>
        <v>204859683.1187</v>
      </c>
    </row>
    <row r="267" spans="1:25" ht="24.9" customHeight="1" x14ac:dyDescent="0.25">
      <c r="A267" s="146"/>
      <c r="B267" s="148"/>
      <c r="C267" s="83">
        <v>7</v>
      </c>
      <c r="D267" s="87" t="s">
        <v>313</v>
      </c>
      <c r="E267" s="87">
        <v>67367235.751899987</v>
      </c>
      <c r="F267" s="87">
        <v>0</v>
      </c>
      <c r="G267" s="87">
        <v>30968186.3935</v>
      </c>
      <c r="H267" s="87">
        <v>2021017.0726000001</v>
      </c>
      <c r="I267" s="87">
        <v>0</v>
      </c>
      <c r="J267" s="87">
        <f t="shared" si="79"/>
        <v>2021017.0726000001</v>
      </c>
      <c r="K267" s="100">
        <v>63202822.228399999</v>
      </c>
      <c r="L267" s="88">
        <f t="shared" si="77"/>
        <v>163559261.44639999</v>
      </c>
      <c r="M267" s="82"/>
      <c r="N267" s="148"/>
      <c r="O267" s="89">
        <v>13</v>
      </c>
      <c r="P267" s="148"/>
      <c r="Q267" s="87" t="s">
        <v>841</v>
      </c>
      <c r="R267" s="87">
        <v>70404030.179500014</v>
      </c>
      <c r="S267" s="87">
        <f t="shared" si="75"/>
        <v>-2536017.62</v>
      </c>
      <c r="T267" s="87">
        <v>44034324.0656</v>
      </c>
      <c r="U267" s="87">
        <v>2112120.9054</v>
      </c>
      <c r="V267" s="87">
        <v>0</v>
      </c>
      <c r="W267" s="87">
        <f t="shared" si="70"/>
        <v>2112120.9054</v>
      </c>
      <c r="X267" s="87">
        <v>89869439.575800002</v>
      </c>
      <c r="Y267" s="88">
        <f t="shared" si="78"/>
        <v>203883897.1063</v>
      </c>
    </row>
    <row r="268" spans="1:25" ht="24.9" customHeight="1" x14ac:dyDescent="0.25">
      <c r="A268" s="146"/>
      <c r="B268" s="148"/>
      <c r="C268" s="83">
        <v>8</v>
      </c>
      <c r="D268" s="87" t="s">
        <v>314</v>
      </c>
      <c r="E268" s="87">
        <v>82991045.322300002</v>
      </c>
      <c r="F268" s="87">
        <v>0</v>
      </c>
      <c r="G268" s="87">
        <v>35727642.783100002</v>
      </c>
      <c r="H268" s="87">
        <v>2489731.3596999999</v>
      </c>
      <c r="I268" s="87">
        <v>0</v>
      </c>
      <c r="J268" s="87">
        <f t="shared" si="79"/>
        <v>2489731.3596999999</v>
      </c>
      <c r="K268" s="100">
        <v>72916373.815500006</v>
      </c>
      <c r="L268" s="88">
        <f t="shared" si="77"/>
        <v>194124793.28060001</v>
      </c>
      <c r="M268" s="82"/>
      <c r="N268" s="148"/>
      <c r="O268" s="89">
        <v>14</v>
      </c>
      <c r="P268" s="148"/>
      <c r="Q268" s="87" t="s">
        <v>671</v>
      </c>
      <c r="R268" s="87">
        <v>104568568.6733</v>
      </c>
      <c r="S268" s="87">
        <f t="shared" si="75"/>
        <v>-2536017.62</v>
      </c>
      <c r="T268" s="87">
        <v>56784165.687100001</v>
      </c>
      <c r="U268" s="87">
        <v>3137057.0602000002</v>
      </c>
      <c r="V268" s="87">
        <v>0</v>
      </c>
      <c r="W268" s="87">
        <f t="shared" si="70"/>
        <v>3137057.0602000002</v>
      </c>
      <c r="X268" s="87">
        <v>115890529.83939999</v>
      </c>
      <c r="Y268" s="88">
        <f t="shared" si="78"/>
        <v>277844303.63999999</v>
      </c>
    </row>
    <row r="269" spans="1:25" ht="24.9" customHeight="1" x14ac:dyDescent="0.25">
      <c r="A269" s="146"/>
      <c r="B269" s="148"/>
      <c r="C269" s="83">
        <v>9</v>
      </c>
      <c r="D269" s="87" t="s">
        <v>315</v>
      </c>
      <c r="E269" s="87">
        <v>88797119.765300006</v>
      </c>
      <c r="F269" s="87">
        <v>0</v>
      </c>
      <c r="G269" s="87">
        <v>40272657.315700002</v>
      </c>
      <c r="H269" s="87">
        <v>2663913.5929999999</v>
      </c>
      <c r="I269" s="87">
        <v>0</v>
      </c>
      <c r="J269" s="87">
        <f t="shared" si="79"/>
        <v>2663913.5929999999</v>
      </c>
      <c r="K269" s="100">
        <v>82192272.051300004</v>
      </c>
      <c r="L269" s="88">
        <f t="shared" si="77"/>
        <v>213925962.72530001</v>
      </c>
      <c r="M269" s="82"/>
      <c r="N269" s="148"/>
      <c r="O269" s="89">
        <v>15</v>
      </c>
      <c r="P269" s="148"/>
      <c r="Q269" s="87" t="s">
        <v>842</v>
      </c>
      <c r="R269" s="87">
        <v>71305994.745900005</v>
      </c>
      <c r="S269" s="87">
        <f t="shared" si="75"/>
        <v>-2536017.62</v>
      </c>
      <c r="T269" s="87">
        <v>45126233.691100001</v>
      </c>
      <c r="U269" s="87">
        <v>2139179.8424</v>
      </c>
      <c r="V269" s="87">
        <v>0</v>
      </c>
      <c r="W269" s="87">
        <f t="shared" si="70"/>
        <v>2139179.8424</v>
      </c>
      <c r="X269" s="87">
        <v>92097912.663299993</v>
      </c>
      <c r="Y269" s="88">
        <f t="shared" si="78"/>
        <v>208133303.32269999</v>
      </c>
    </row>
    <row r="270" spans="1:25" ht="24.9" customHeight="1" x14ac:dyDescent="0.25">
      <c r="A270" s="146"/>
      <c r="B270" s="148"/>
      <c r="C270" s="83">
        <v>10</v>
      </c>
      <c r="D270" s="87" t="s">
        <v>316</v>
      </c>
      <c r="E270" s="87">
        <v>77539385.534400001</v>
      </c>
      <c r="F270" s="87">
        <v>0</v>
      </c>
      <c r="G270" s="87">
        <v>34869656.4626</v>
      </c>
      <c r="H270" s="87">
        <v>2326181.5660000001</v>
      </c>
      <c r="I270" s="87">
        <v>0</v>
      </c>
      <c r="J270" s="87">
        <f t="shared" si="79"/>
        <v>2326181.5660000001</v>
      </c>
      <c r="K270" s="100">
        <v>71165313.672800004</v>
      </c>
      <c r="L270" s="88">
        <f t="shared" si="77"/>
        <v>185900537.23580003</v>
      </c>
      <c r="M270" s="82"/>
      <c r="N270" s="148"/>
      <c r="O270" s="89">
        <v>16</v>
      </c>
      <c r="P270" s="148"/>
      <c r="Q270" s="87" t="s">
        <v>672</v>
      </c>
      <c r="R270" s="87">
        <v>74825520.184599996</v>
      </c>
      <c r="S270" s="87">
        <f t="shared" si="75"/>
        <v>-2536017.62</v>
      </c>
      <c r="T270" s="87">
        <v>45441949.892200001</v>
      </c>
      <c r="U270" s="87">
        <v>2244765.6055000001</v>
      </c>
      <c r="V270" s="87">
        <v>0</v>
      </c>
      <c r="W270" s="87">
        <f t="shared" si="70"/>
        <v>2244765.6055000001</v>
      </c>
      <c r="X270" s="87">
        <v>92742256.335199997</v>
      </c>
      <c r="Y270" s="88">
        <f t="shared" si="78"/>
        <v>212718474.39749998</v>
      </c>
    </row>
    <row r="271" spans="1:25" ht="24.9" customHeight="1" x14ac:dyDescent="0.25">
      <c r="A271" s="146"/>
      <c r="B271" s="148"/>
      <c r="C271" s="83">
        <v>11</v>
      </c>
      <c r="D271" s="87" t="s">
        <v>317</v>
      </c>
      <c r="E271" s="87">
        <v>83096236.470100001</v>
      </c>
      <c r="F271" s="87">
        <v>0</v>
      </c>
      <c r="G271" s="87">
        <v>36407815.287500001</v>
      </c>
      <c r="H271" s="87">
        <v>2492887.0940999999</v>
      </c>
      <c r="I271" s="87">
        <v>0</v>
      </c>
      <c r="J271" s="87">
        <f t="shared" si="79"/>
        <v>2492887.0940999999</v>
      </c>
      <c r="K271" s="100">
        <v>74304534.598800004</v>
      </c>
      <c r="L271" s="88">
        <f t="shared" si="77"/>
        <v>196301473.45050001</v>
      </c>
      <c r="M271" s="82"/>
      <c r="N271" s="148"/>
      <c r="O271" s="89">
        <v>17</v>
      </c>
      <c r="P271" s="148"/>
      <c r="Q271" s="87" t="s">
        <v>673</v>
      </c>
      <c r="R271" s="87">
        <v>97760804.138999999</v>
      </c>
      <c r="S271" s="87">
        <f t="shared" si="75"/>
        <v>-2536017.62</v>
      </c>
      <c r="T271" s="87">
        <v>55246371.683300003</v>
      </c>
      <c r="U271" s="87">
        <v>2932824.1242</v>
      </c>
      <c r="V271" s="87">
        <v>0</v>
      </c>
      <c r="W271" s="87">
        <f t="shared" si="70"/>
        <v>2932824.1242</v>
      </c>
      <c r="X271" s="87">
        <v>112752053.47490001</v>
      </c>
      <c r="Y271" s="88">
        <f t="shared" si="78"/>
        <v>266156035.80140001</v>
      </c>
    </row>
    <row r="272" spans="1:25" ht="24.9" customHeight="1" x14ac:dyDescent="0.25">
      <c r="A272" s="146"/>
      <c r="B272" s="148"/>
      <c r="C272" s="83">
        <v>12</v>
      </c>
      <c r="D272" s="87" t="s">
        <v>318</v>
      </c>
      <c r="E272" s="87">
        <v>58313638.728399999</v>
      </c>
      <c r="F272" s="87">
        <v>0</v>
      </c>
      <c r="G272" s="87">
        <v>27294145.8134</v>
      </c>
      <c r="H272" s="87">
        <v>1749409.1617999999</v>
      </c>
      <c r="I272" s="87">
        <v>0</v>
      </c>
      <c r="J272" s="87">
        <f t="shared" si="79"/>
        <v>1749409.1617999999</v>
      </c>
      <c r="K272" s="100">
        <v>55704490.531000003</v>
      </c>
      <c r="L272" s="88">
        <f t="shared" si="77"/>
        <v>143061684.23460001</v>
      </c>
      <c r="M272" s="82"/>
      <c r="N272" s="148"/>
      <c r="O272" s="89">
        <v>18</v>
      </c>
      <c r="P272" s="148"/>
      <c r="Q272" s="87" t="s">
        <v>674</v>
      </c>
      <c r="R272" s="87">
        <v>84531341.470899999</v>
      </c>
      <c r="S272" s="87">
        <f t="shared" si="75"/>
        <v>-2536017.62</v>
      </c>
      <c r="T272" s="87">
        <v>45886958.6998</v>
      </c>
      <c r="U272" s="87">
        <v>2535940.2440999998</v>
      </c>
      <c r="V272" s="87">
        <v>0</v>
      </c>
      <c r="W272" s="87">
        <f t="shared" si="70"/>
        <v>2535940.2440999998</v>
      </c>
      <c r="X272" s="87">
        <v>93650472.664100006</v>
      </c>
      <c r="Y272" s="88">
        <f t="shared" si="78"/>
        <v>224068695.4589</v>
      </c>
    </row>
    <row r="273" spans="1:25" ht="24.9" customHeight="1" x14ac:dyDescent="0.25">
      <c r="A273" s="146"/>
      <c r="B273" s="148"/>
      <c r="C273" s="83">
        <v>13</v>
      </c>
      <c r="D273" s="87" t="s">
        <v>319</v>
      </c>
      <c r="E273" s="87">
        <v>73908602.117899999</v>
      </c>
      <c r="F273" s="87">
        <v>0</v>
      </c>
      <c r="G273" s="87">
        <v>33541269.784299999</v>
      </c>
      <c r="H273" s="87">
        <v>2217258.0635000002</v>
      </c>
      <c r="I273" s="87">
        <v>0</v>
      </c>
      <c r="J273" s="87">
        <f t="shared" si="79"/>
        <v>2217258.0635000002</v>
      </c>
      <c r="K273" s="100">
        <v>68454215.708700001</v>
      </c>
      <c r="L273" s="88">
        <f t="shared" si="77"/>
        <v>178121345.6744</v>
      </c>
      <c r="M273" s="82"/>
      <c r="N273" s="148"/>
      <c r="O273" s="89">
        <v>19</v>
      </c>
      <c r="P273" s="148"/>
      <c r="Q273" s="87" t="s">
        <v>675</v>
      </c>
      <c r="R273" s="87">
        <v>77601007.404699996</v>
      </c>
      <c r="S273" s="87">
        <f t="shared" si="75"/>
        <v>-2536017.62</v>
      </c>
      <c r="T273" s="87">
        <v>44013821.1184</v>
      </c>
      <c r="U273" s="87">
        <v>2328030.2220999999</v>
      </c>
      <c r="V273" s="87">
        <v>0</v>
      </c>
      <c r="W273" s="87">
        <f t="shared" si="70"/>
        <v>2328030.2220999999</v>
      </c>
      <c r="X273" s="87">
        <v>89827595.209700003</v>
      </c>
      <c r="Y273" s="88">
        <f t="shared" si="78"/>
        <v>211234436.33489999</v>
      </c>
    </row>
    <row r="274" spans="1:25" ht="24.9" customHeight="1" x14ac:dyDescent="0.25">
      <c r="A274" s="146"/>
      <c r="B274" s="148"/>
      <c r="C274" s="83">
        <v>14</v>
      </c>
      <c r="D274" s="87" t="s">
        <v>320</v>
      </c>
      <c r="E274" s="87">
        <v>72122758.906900004</v>
      </c>
      <c r="F274" s="87">
        <v>0</v>
      </c>
      <c r="G274" s="87">
        <v>32417985.542100001</v>
      </c>
      <c r="H274" s="87">
        <v>2163682.7672000001</v>
      </c>
      <c r="I274" s="87">
        <v>0</v>
      </c>
      <c r="J274" s="87">
        <f t="shared" si="79"/>
        <v>2163682.7672000001</v>
      </c>
      <c r="K274" s="100">
        <v>66161710.317199998</v>
      </c>
      <c r="L274" s="88">
        <f t="shared" si="77"/>
        <v>172866137.5334</v>
      </c>
      <c r="M274" s="82"/>
      <c r="N274" s="148"/>
      <c r="O274" s="89">
        <v>20</v>
      </c>
      <c r="P274" s="148"/>
      <c r="Q274" s="87" t="s">
        <v>843</v>
      </c>
      <c r="R274" s="87">
        <v>70069284.8169</v>
      </c>
      <c r="S274" s="87">
        <f t="shared" si="75"/>
        <v>-2536017.62</v>
      </c>
      <c r="T274" s="87">
        <v>42465447.302000001</v>
      </c>
      <c r="U274" s="87">
        <v>2102078.5444999998</v>
      </c>
      <c r="V274" s="87">
        <v>0</v>
      </c>
      <c r="W274" s="87">
        <f t="shared" si="70"/>
        <v>2102078.5444999998</v>
      </c>
      <c r="X274" s="87">
        <v>86667526.556799993</v>
      </c>
      <c r="Y274" s="88">
        <f t="shared" si="78"/>
        <v>198768319.6002</v>
      </c>
    </row>
    <row r="275" spans="1:25" ht="24.9" customHeight="1" x14ac:dyDescent="0.25">
      <c r="A275" s="146"/>
      <c r="B275" s="148"/>
      <c r="C275" s="83">
        <v>15</v>
      </c>
      <c r="D275" s="87" t="s">
        <v>321</v>
      </c>
      <c r="E275" s="87">
        <v>77352631.790699989</v>
      </c>
      <c r="F275" s="87">
        <v>0</v>
      </c>
      <c r="G275" s="87">
        <v>34806980.193400003</v>
      </c>
      <c r="H275" s="87">
        <v>2320578.9537</v>
      </c>
      <c r="I275" s="87">
        <v>0</v>
      </c>
      <c r="J275" s="87">
        <f t="shared" si="79"/>
        <v>2320578.9537</v>
      </c>
      <c r="K275" s="100">
        <v>71037397.977300003</v>
      </c>
      <c r="L275" s="88">
        <f t="shared" si="77"/>
        <v>185517588.91509998</v>
      </c>
      <c r="M275" s="82"/>
      <c r="N275" s="148"/>
      <c r="O275" s="89">
        <v>21</v>
      </c>
      <c r="P275" s="148"/>
      <c r="Q275" s="87" t="s">
        <v>676</v>
      </c>
      <c r="R275" s="87">
        <v>86535154.072700009</v>
      </c>
      <c r="S275" s="87">
        <f t="shared" si="75"/>
        <v>-2536017.62</v>
      </c>
      <c r="T275" s="87">
        <v>51165555.549500003</v>
      </c>
      <c r="U275" s="87">
        <v>2596054.6222000001</v>
      </c>
      <c r="V275" s="87">
        <v>0</v>
      </c>
      <c r="W275" s="87">
        <f t="shared" si="70"/>
        <v>2596054.6222000001</v>
      </c>
      <c r="X275" s="87">
        <v>104423535.51199999</v>
      </c>
      <c r="Y275" s="88">
        <f t="shared" si="78"/>
        <v>242184282.13640001</v>
      </c>
    </row>
    <row r="276" spans="1:25" ht="24.9" customHeight="1" x14ac:dyDescent="0.25">
      <c r="A276" s="146"/>
      <c r="B276" s="149"/>
      <c r="C276" s="83">
        <v>16</v>
      </c>
      <c r="D276" s="87" t="s">
        <v>322</v>
      </c>
      <c r="E276" s="87">
        <v>75192791.346200004</v>
      </c>
      <c r="F276" s="87">
        <v>0</v>
      </c>
      <c r="G276" s="87">
        <v>33910541.726400003</v>
      </c>
      <c r="H276" s="87">
        <v>2255783.7404</v>
      </c>
      <c r="I276" s="87">
        <v>0</v>
      </c>
      <c r="J276" s="87">
        <f t="shared" si="79"/>
        <v>2255783.7404</v>
      </c>
      <c r="K276" s="100">
        <v>69207861.034199998</v>
      </c>
      <c r="L276" s="88">
        <f t="shared" si="77"/>
        <v>180566977.84720001</v>
      </c>
      <c r="M276" s="82"/>
      <c r="N276" s="148"/>
      <c r="O276" s="89">
        <v>22</v>
      </c>
      <c r="P276" s="148"/>
      <c r="Q276" s="87" t="s">
        <v>844</v>
      </c>
      <c r="R276" s="87">
        <v>80154452.358699992</v>
      </c>
      <c r="S276" s="87">
        <f t="shared" si="75"/>
        <v>-2536017.62</v>
      </c>
      <c r="T276" s="87">
        <v>47295533.061300002</v>
      </c>
      <c r="U276" s="87">
        <v>2404633.5707999999</v>
      </c>
      <c r="V276" s="87">
        <v>0</v>
      </c>
      <c r="W276" s="87">
        <f t="shared" si="70"/>
        <v>2404633.5707999999</v>
      </c>
      <c r="X276" s="87">
        <v>96525225.283899993</v>
      </c>
      <c r="Y276" s="88">
        <f t="shared" si="78"/>
        <v>223843826.65469998</v>
      </c>
    </row>
    <row r="277" spans="1:25" ht="24.9" customHeight="1" x14ac:dyDescent="0.25">
      <c r="A277" s="83"/>
      <c r="B277" s="153" t="s">
        <v>927</v>
      </c>
      <c r="C277" s="154"/>
      <c r="D277" s="90"/>
      <c r="E277" s="90">
        <f>SUM(E261:E276)</f>
        <v>1245660376.8067</v>
      </c>
      <c r="F277" s="90">
        <f t="shared" ref="F277:I277" si="80">SUM(F261:F276)</f>
        <v>0</v>
      </c>
      <c r="G277" s="90">
        <f>SUM(G261:G276)</f>
        <v>559850390.21669996</v>
      </c>
      <c r="H277" s="90">
        <f t="shared" si="80"/>
        <v>37369811.304200001</v>
      </c>
      <c r="I277" s="90">
        <f t="shared" si="80"/>
        <v>0</v>
      </c>
      <c r="J277" s="90">
        <f t="shared" si="79"/>
        <v>37369811.304200001</v>
      </c>
      <c r="K277" s="90">
        <f>SUM(K261:K276)</f>
        <v>1142595960.8262</v>
      </c>
      <c r="L277" s="91">
        <f t="shared" si="77"/>
        <v>2985476539.1538</v>
      </c>
      <c r="M277" s="82"/>
      <c r="N277" s="148"/>
      <c r="O277" s="89">
        <v>23</v>
      </c>
      <c r="P277" s="148"/>
      <c r="Q277" s="87" t="s">
        <v>845</v>
      </c>
      <c r="R277" s="87">
        <v>82979994.046900004</v>
      </c>
      <c r="S277" s="87">
        <f t="shared" si="75"/>
        <v>-2536017.62</v>
      </c>
      <c r="T277" s="87">
        <v>50999416.009400003</v>
      </c>
      <c r="U277" s="87">
        <v>2489399.8213999998</v>
      </c>
      <c r="V277" s="87">
        <v>0</v>
      </c>
      <c r="W277" s="87">
        <f t="shared" si="70"/>
        <v>2489399.8213999998</v>
      </c>
      <c r="X277" s="87">
        <v>104084462.1261</v>
      </c>
      <c r="Y277" s="88">
        <f t="shared" si="78"/>
        <v>238017254.38380003</v>
      </c>
    </row>
    <row r="278" spans="1:25" ht="24.9" customHeight="1" x14ac:dyDescent="0.25">
      <c r="A278" s="146">
        <v>14</v>
      </c>
      <c r="B278" s="147" t="s">
        <v>44</v>
      </c>
      <c r="C278" s="83">
        <v>1</v>
      </c>
      <c r="D278" s="87" t="s">
        <v>323</v>
      </c>
      <c r="E278" s="87">
        <v>94191919.944900006</v>
      </c>
      <c r="F278" s="87">
        <v>0</v>
      </c>
      <c r="G278" s="87">
        <v>37942928.726800002</v>
      </c>
      <c r="H278" s="87">
        <v>2825757.5983000002</v>
      </c>
      <c r="I278" s="87">
        <v>0</v>
      </c>
      <c r="J278" s="87">
        <f t="shared" si="79"/>
        <v>2825757.5983000002</v>
      </c>
      <c r="K278" s="100">
        <v>77437540.211999997</v>
      </c>
      <c r="L278" s="88">
        <f t="shared" si="77"/>
        <v>212398146.48199999</v>
      </c>
      <c r="M278" s="82"/>
      <c r="N278" s="148"/>
      <c r="O278" s="89">
        <v>24</v>
      </c>
      <c r="P278" s="148"/>
      <c r="Q278" s="87" t="s">
        <v>846</v>
      </c>
      <c r="R278" s="87">
        <v>71036926.45920001</v>
      </c>
      <c r="S278" s="87">
        <f t="shared" si="75"/>
        <v>-2536017.62</v>
      </c>
      <c r="T278" s="87">
        <v>43855853.571500003</v>
      </c>
      <c r="U278" s="87">
        <v>2131107.7938000001</v>
      </c>
      <c r="V278" s="87">
        <v>0</v>
      </c>
      <c r="W278" s="87">
        <f t="shared" si="70"/>
        <v>2131107.7938000001</v>
      </c>
      <c r="X278" s="87">
        <v>89505200.0053</v>
      </c>
      <c r="Y278" s="88">
        <f t="shared" si="78"/>
        <v>203993070.2098</v>
      </c>
    </row>
    <row r="279" spans="1:25" ht="24.9" customHeight="1" x14ac:dyDescent="0.25">
      <c r="A279" s="146"/>
      <c r="B279" s="148"/>
      <c r="C279" s="83">
        <v>2</v>
      </c>
      <c r="D279" s="87" t="s">
        <v>324</v>
      </c>
      <c r="E279" s="87">
        <v>79363461.854000002</v>
      </c>
      <c r="F279" s="87">
        <v>0</v>
      </c>
      <c r="G279" s="87">
        <v>33243230.0374</v>
      </c>
      <c r="H279" s="87">
        <v>2380903.8555999999</v>
      </c>
      <c r="I279" s="87">
        <v>0</v>
      </c>
      <c r="J279" s="87">
        <f t="shared" si="79"/>
        <v>2380903.8555999999</v>
      </c>
      <c r="K279" s="100">
        <v>67845947.826900005</v>
      </c>
      <c r="L279" s="88">
        <f t="shared" si="77"/>
        <v>182833543.57390001</v>
      </c>
      <c r="M279" s="82"/>
      <c r="N279" s="148"/>
      <c r="O279" s="89">
        <v>25</v>
      </c>
      <c r="P279" s="148"/>
      <c r="Q279" s="87" t="s">
        <v>677</v>
      </c>
      <c r="R279" s="87">
        <v>65005783.956200004</v>
      </c>
      <c r="S279" s="87">
        <f t="shared" si="75"/>
        <v>-2536017.62</v>
      </c>
      <c r="T279" s="87">
        <v>41256065.274499997</v>
      </c>
      <c r="U279" s="87">
        <v>1950173.5186999999</v>
      </c>
      <c r="V279" s="87">
        <v>0</v>
      </c>
      <c r="W279" s="87">
        <f t="shared" si="70"/>
        <v>1950173.5186999999</v>
      </c>
      <c r="X279" s="87">
        <v>84199304.610499993</v>
      </c>
      <c r="Y279" s="88">
        <f t="shared" si="78"/>
        <v>189875309.73989999</v>
      </c>
    </row>
    <row r="280" spans="1:25" ht="24.9" customHeight="1" x14ac:dyDescent="0.25">
      <c r="A280" s="146"/>
      <c r="B280" s="148"/>
      <c r="C280" s="83">
        <v>3</v>
      </c>
      <c r="D280" s="87" t="s">
        <v>325</v>
      </c>
      <c r="E280" s="87">
        <v>107426857.2902</v>
      </c>
      <c r="F280" s="87">
        <v>0</v>
      </c>
      <c r="G280" s="87">
        <v>43849747.5528</v>
      </c>
      <c r="H280" s="87">
        <v>3222805.7187000001</v>
      </c>
      <c r="I280" s="87">
        <v>0</v>
      </c>
      <c r="J280" s="87">
        <f t="shared" si="79"/>
        <v>3222805.7187000001</v>
      </c>
      <c r="K280" s="100">
        <v>89492738.261099994</v>
      </c>
      <c r="L280" s="88">
        <f t="shared" si="77"/>
        <v>243992148.82279998</v>
      </c>
      <c r="M280" s="82"/>
      <c r="N280" s="148"/>
      <c r="O280" s="89">
        <v>26</v>
      </c>
      <c r="P280" s="148"/>
      <c r="Q280" s="87" t="s">
        <v>678</v>
      </c>
      <c r="R280" s="87">
        <v>86168869.227899998</v>
      </c>
      <c r="S280" s="87">
        <f t="shared" si="75"/>
        <v>-2536017.62</v>
      </c>
      <c r="T280" s="87">
        <v>51291637.730099998</v>
      </c>
      <c r="U280" s="87">
        <v>2585066.0767999999</v>
      </c>
      <c r="V280" s="87">
        <v>0</v>
      </c>
      <c r="W280" s="87">
        <f t="shared" si="70"/>
        <v>2585066.0767999999</v>
      </c>
      <c r="X280" s="87">
        <v>104680856.0263</v>
      </c>
      <c r="Y280" s="88">
        <f t="shared" si="78"/>
        <v>242190411.4411</v>
      </c>
    </row>
    <row r="281" spans="1:25" ht="24.9" customHeight="1" x14ac:dyDescent="0.25">
      <c r="A281" s="146"/>
      <c r="B281" s="148"/>
      <c r="C281" s="83">
        <v>4</v>
      </c>
      <c r="D281" s="87" t="s">
        <v>326</v>
      </c>
      <c r="E281" s="87">
        <v>100985192.0933</v>
      </c>
      <c r="F281" s="87">
        <v>0</v>
      </c>
      <c r="G281" s="87">
        <v>41351671.385200001</v>
      </c>
      <c r="H281" s="87">
        <v>3029555.7628000001</v>
      </c>
      <c r="I281" s="87">
        <v>0</v>
      </c>
      <c r="J281" s="87">
        <f t="shared" si="79"/>
        <v>3029555.7628000001</v>
      </c>
      <c r="K281" s="100">
        <v>84394426.660699993</v>
      </c>
      <c r="L281" s="88">
        <f t="shared" si="77"/>
        <v>229760845.90200001</v>
      </c>
      <c r="M281" s="82"/>
      <c r="N281" s="148"/>
      <c r="O281" s="89">
        <v>27</v>
      </c>
      <c r="P281" s="148"/>
      <c r="Q281" s="87" t="s">
        <v>847</v>
      </c>
      <c r="R281" s="87">
        <v>93883391.421599999</v>
      </c>
      <c r="S281" s="87">
        <f t="shared" si="75"/>
        <v>-2536017.62</v>
      </c>
      <c r="T281" s="87">
        <v>55839789.724399999</v>
      </c>
      <c r="U281" s="87">
        <v>2816501.7426</v>
      </c>
      <c r="V281" s="87">
        <v>0</v>
      </c>
      <c r="W281" s="87">
        <f t="shared" si="70"/>
        <v>2816501.7426</v>
      </c>
      <c r="X281" s="87">
        <v>113963157.49240001</v>
      </c>
      <c r="Y281" s="88">
        <f t="shared" si="78"/>
        <v>263966822.76099998</v>
      </c>
    </row>
    <row r="282" spans="1:25" ht="24.9" customHeight="1" x14ac:dyDescent="0.25">
      <c r="A282" s="146"/>
      <c r="B282" s="148"/>
      <c r="C282" s="83">
        <v>5</v>
      </c>
      <c r="D282" s="87" t="s">
        <v>327</v>
      </c>
      <c r="E282" s="87">
        <v>97641051.026800007</v>
      </c>
      <c r="F282" s="87">
        <v>0</v>
      </c>
      <c r="G282" s="87">
        <v>37985904.655199997</v>
      </c>
      <c r="H282" s="87">
        <v>2929231.5307999998</v>
      </c>
      <c r="I282" s="87">
        <v>0</v>
      </c>
      <c r="J282" s="87">
        <f t="shared" si="79"/>
        <v>2929231.5307999998</v>
      </c>
      <c r="K282" s="100">
        <v>77525249.577099994</v>
      </c>
      <c r="L282" s="88">
        <f t="shared" si="77"/>
        <v>216081436.7899</v>
      </c>
      <c r="M282" s="82"/>
      <c r="N282" s="148"/>
      <c r="O282" s="89">
        <v>28</v>
      </c>
      <c r="P282" s="148"/>
      <c r="Q282" s="87" t="s">
        <v>679</v>
      </c>
      <c r="R282" s="87">
        <v>71905752.180899993</v>
      </c>
      <c r="S282" s="87">
        <f t="shared" si="75"/>
        <v>-2536017.62</v>
      </c>
      <c r="T282" s="87">
        <v>44120421.851000004</v>
      </c>
      <c r="U282" s="87">
        <v>2157172.5654000002</v>
      </c>
      <c r="V282" s="87">
        <v>0</v>
      </c>
      <c r="W282" s="87">
        <f t="shared" si="70"/>
        <v>2157172.5654000002</v>
      </c>
      <c r="X282" s="87">
        <v>90045156.130600005</v>
      </c>
      <c r="Y282" s="88">
        <f t="shared" si="78"/>
        <v>205692485.10789999</v>
      </c>
    </row>
    <row r="283" spans="1:25" ht="24.9" customHeight="1" x14ac:dyDescent="0.25">
      <c r="A283" s="146"/>
      <c r="B283" s="148"/>
      <c r="C283" s="83">
        <v>6</v>
      </c>
      <c r="D283" s="87" t="s">
        <v>328</v>
      </c>
      <c r="E283" s="87">
        <v>93878773.431499988</v>
      </c>
      <c r="F283" s="87">
        <v>0</v>
      </c>
      <c r="G283" s="87">
        <v>35869577.312299997</v>
      </c>
      <c r="H283" s="87">
        <v>2816363.2028999999</v>
      </c>
      <c r="I283" s="87">
        <v>0</v>
      </c>
      <c r="J283" s="87">
        <f t="shared" si="79"/>
        <v>2816363.2028999999</v>
      </c>
      <c r="K283" s="100">
        <v>73206047.311499998</v>
      </c>
      <c r="L283" s="88">
        <f t="shared" si="77"/>
        <v>205770761.25819999</v>
      </c>
      <c r="M283" s="82"/>
      <c r="N283" s="148"/>
      <c r="O283" s="89">
        <v>29</v>
      </c>
      <c r="P283" s="148"/>
      <c r="Q283" s="87" t="s">
        <v>680</v>
      </c>
      <c r="R283" s="87">
        <v>86475000.197600007</v>
      </c>
      <c r="S283" s="87">
        <f t="shared" si="75"/>
        <v>-2536017.62</v>
      </c>
      <c r="T283" s="87">
        <v>47490420.505999997</v>
      </c>
      <c r="U283" s="87">
        <v>2594250.0059000002</v>
      </c>
      <c r="V283" s="87">
        <v>0</v>
      </c>
      <c r="W283" s="87">
        <f t="shared" si="70"/>
        <v>2594250.0059000002</v>
      </c>
      <c r="X283" s="87">
        <v>96922970.129600003</v>
      </c>
      <c r="Y283" s="88">
        <f t="shared" si="78"/>
        <v>230946623.2191</v>
      </c>
    </row>
    <row r="284" spans="1:25" ht="24.9" customHeight="1" x14ac:dyDescent="0.25">
      <c r="A284" s="146"/>
      <c r="B284" s="148"/>
      <c r="C284" s="83">
        <v>7</v>
      </c>
      <c r="D284" s="87" t="s">
        <v>329</v>
      </c>
      <c r="E284" s="87">
        <v>94788075.279700011</v>
      </c>
      <c r="F284" s="87">
        <v>0</v>
      </c>
      <c r="G284" s="87">
        <v>38753853.122199997</v>
      </c>
      <c r="H284" s="87">
        <v>2843642.2584000002</v>
      </c>
      <c r="I284" s="87">
        <v>0</v>
      </c>
      <c r="J284" s="87">
        <f t="shared" si="79"/>
        <v>2843642.2584000002</v>
      </c>
      <c r="K284" s="100">
        <v>79092551.899000004</v>
      </c>
      <c r="L284" s="88">
        <f t="shared" si="77"/>
        <v>215478122.55930001</v>
      </c>
      <c r="M284" s="82"/>
      <c r="N284" s="148"/>
      <c r="O284" s="89">
        <v>30</v>
      </c>
      <c r="P284" s="148"/>
      <c r="Q284" s="87" t="s">
        <v>848</v>
      </c>
      <c r="R284" s="87">
        <v>73013753.7535</v>
      </c>
      <c r="S284" s="87">
        <f t="shared" si="75"/>
        <v>-2536017.62</v>
      </c>
      <c r="T284" s="87">
        <v>45536292.634999998</v>
      </c>
      <c r="U284" s="87">
        <v>2190412.6126000001</v>
      </c>
      <c r="V284" s="87">
        <v>0</v>
      </c>
      <c r="W284" s="87">
        <f t="shared" si="70"/>
        <v>2190412.6126000001</v>
      </c>
      <c r="X284" s="87">
        <v>92934799.983899996</v>
      </c>
      <c r="Y284" s="88">
        <f t="shared" si="78"/>
        <v>211139241.36500001</v>
      </c>
    </row>
    <row r="285" spans="1:25" ht="24.9" customHeight="1" x14ac:dyDescent="0.25">
      <c r="A285" s="146"/>
      <c r="B285" s="148"/>
      <c r="C285" s="83">
        <v>8</v>
      </c>
      <c r="D285" s="87" t="s">
        <v>330</v>
      </c>
      <c r="E285" s="87">
        <v>102590771.61109999</v>
      </c>
      <c r="F285" s="87">
        <v>0</v>
      </c>
      <c r="G285" s="87">
        <v>42415416.819899999</v>
      </c>
      <c r="H285" s="87">
        <v>3077723.1483</v>
      </c>
      <c r="I285" s="87">
        <v>0</v>
      </c>
      <c r="J285" s="87">
        <f t="shared" si="79"/>
        <v>3077723.1483</v>
      </c>
      <c r="K285" s="100">
        <v>86565419.587099999</v>
      </c>
      <c r="L285" s="88">
        <f t="shared" si="77"/>
        <v>234649331.16639999</v>
      </c>
      <c r="M285" s="82"/>
      <c r="N285" s="148"/>
      <c r="O285" s="89">
        <v>31</v>
      </c>
      <c r="P285" s="148"/>
      <c r="Q285" s="87" t="s">
        <v>681</v>
      </c>
      <c r="R285" s="87">
        <v>73332491.409699991</v>
      </c>
      <c r="S285" s="87">
        <f t="shared" si="75"/>
        <v>-2536017.62</v>
      </c>
      <c r="T285" s="87">
        <v>46440319.381399997</v>
      </c>
      <c r="U285" s="87">
        <v>2199974.7423</v>
      </c>
      <c r="V285" s="87">
        <v>0</v>
      </c>
      <c r="W285" s="87">
        <f t="shared" si="70"/>
        <v>2199974.7423</v>
      </c>
      <c r="X285" s="87">
        <v>94779823.809799999</v>
      </c>
      <c r="Y285" s="88">
        <f t="shared" si="78"/>
        <v>214216591.72319999</v>
      </c>
    </row>
    <row r="286" spans="1:25" ht="24.9" customHeight="1" x14ac:dyDescent="0.25">
      <c r="A286" s="146"/>
      <c r="B286" s="148"/>
      <c r="C286" s="83">
        <v>9</v>
      </c>
      <c r="D286" s="87" t="s">
        <v>331</v>
      </c>
      <c r="E286" s="87">
        <v>93350045.895999998</v>
      </c>
      <c r="F286" s="87">
        <v>0</v>
      </c>
      <c r="G286" s="87">
        <v>34235908.317000002</v>
      </c>
      <c r="H286" s="87">
        <v>2800501.3769</v>
      </c>
      <c r="I286" s="87">
        <v>0</v>
      </c>
      <c r="J286" s="87">
        <f t="shared" si="79"/>
        <v>2800501.3769</v>
      </c>
      <c r="K286" s="100">
        <v>69871900.139400005</v>
      </c>
      <c r="L286" s="88">
        <f t="shared" si="77"/>
        <v>200258355.72930002</v>
      </c>
      <c r="M286" s="82"/>
      <c r="N286" s="148"/>
      <c r="O286" s="89">
        <v>32</v>
      </c>
      <c r="P286" s="148"/>
      <c r="Q286" s="87" t="s">
        <v>682</v>
      </c>
      <c r="R286" s="87">
        <v>72976393.781599998</v>
      </c>
      <c r="S286" s="87">
        <f t="shared" si="75"/>
        <v>-2536017.62</v>
      </c>
      <c r="T286" s="87">
        <v>44542300.999300003</v>
      </c>
      <c r="U286" s="87">
        <v>2189291.8135000002</v>
      </c>
      <c r="V286" s="87">
        <v>0</v>
      </c>
      <c r="W286" s="87">
        <f t="shared" si="70"/>
        <v>2189291.8135000002</v>
      </c>
      <c r="X286" s="87">
        <v>90906167.249400005</v>
      </c>
      <c r="Y286" s="88">
        <f t="shared" si="78"/>
        <v>208078136.2238</v>
      </c>
    </row>
    <row r="287" spans="1:25" ht="24.9" customHeight="1" x14ac:dyDescent="0.25">
      <c r="A287" s="146"/>
      <c r="B287" s="148"/>
      <c r="C287" s="83">
        <v>10</v>
      </c>
      <c r="D287" s="87" t="s">
        <v>332</v>
      </c>
      <c r="E287" s="87">
        <v>87297929.898499995</v>
      </c>
      <c r="F287" s="87">
        <v>0</v>
      </c>
      <c r="G287" s="87">
        <v>34315220.429499999</v>
      </c>
      <c r="H287" s="87">
        <v>2618937.8969999999</v>
      </c>
      <c r="I287" s="87">
        <v>0</v>
      </c>
      <c r="J287" s="87">
        <f t="shared" si="79"/>
        <v>2618937.8969999999</v>
      </c>
      <c r="K287" s="100">
        <v>70033767.847100005</v>
      </c>
      <c r="L287" s="88">
        <f t="shared" si="77"/>
        <v>194265856.07209998</v>
      </c>
      <c r="M287" s="82"/>
      <c r="N287" s="149"/>
      <c r="O287" s="89">
        <v>33</v>
      </c>
      <c r="P287" s="149"/>
      <c r="Q287" s="87" t="s">
        <v>683</v>
      </c>
      <c r="R287" s="87">
        <v>84119134.88000001</v>
      </c>
      <c r="S287" s="87">
        <f t="shared" si="75"/>
        <v>-2536017.62</v>
      </c>
      <c r="T287" s="87">
        <v>46865992.669399999</v>
      </c>
      <c r="U287" s="87">
        <v>2523574.0463999999</v>
      </c>
      <c r="V287" s="87">
        <v>0</v>
      </c>
      <c r="W287" s="87">
        <f t="shared" si="70"/>
        <v>2523574.0463999999</v>
      </c>
      <c r="X287" s="87">
        <v>95648578.370000005</v>
      </c>
      <c r="Y287" s="88">
        <f t="shared" si="78"/>
        <v>226621262.34579998</v>
      </c>
    </row>
    <row r="288" spans="1:25" ht="24.9" customHeight="1" x14ac:dyDescent="0.25">
      <c r="A288" s="146"/>
      <c r="B288" s="148"/>
      <c r="C288" s="83">
        <v>11</v>
      </c>
      <c r="D288" s="87" t="s">
        <v>333</v>
      </c>
      <c r="E288" s="87">
        <v>91395064.457300007</v>
      </c>
      <c r="F288" s="87">
        <v>0</v>
      </c>
      <c r="G288" s="87">
        <v>34341414.586199999</v>
      </c>
      <c r="H288" s="87">
        <v>2741851.9336999999</v>
      </c>
      <c r="I288" s="87">
        <v>0</v>
      </c>
      <c r="J288" s="87">
        <f t="shared" si="79"/>
        <v>2741851.9336999999</v>
      </c>
      <c r="K288" s="100">
        <v>70087227.375200003</v>
      </c>
      <c r="L288" s="88">
        <f t="shared" si="77"/>
        <v>198565558.3524</v>
      </c>
      <c r="M288" s="82"/>
      <c r="N288" s="83"/>
      <c r="O288" s="154" t="s">
        <v>928</v>
      </c>
      <c r="P288" s="155"/>
      <c r="Q288" s="90"/>
      <c r="R288" s="90">
        <f>SUM(R255:R287)</f>
        <v>2714451660.0925999</v>
      </c>
      <c r="S288" s="90">
        <f t="shared" ref="S288:X288" si="81">SUM(S255:S287)</f>
        <v>-83688581.460000008</v>
      </c>
      <c r="T288" s="90">
        <f t="shared" ref="T288" si="82">SUM(T255:T287)</f>
        <v>1612484810.1837001</v>
      </c>
      <c r="U288" s="90">
        <f t="shared" si="81"/>
        <v>81433549.802699998</v>
      </c>
      <c r="V288" s="90">
        <f t="shared" si="81"/>
        <v>0</v>
      </c>
      <c r="W288" s="90">
        <f t="shared" si="70"/>
        <v>81433549.802699998</v>
      </c>
      <c r="X288" s="90">
        <f t="shared" si="81"/>
        <v>3290912470.9114003</v>
      </c>
      <c r="Y288" s="91">
        <f t="shared" si="78"/>
        <v>7615593909.5303993</v>
      </c>
    </row>
    <row r="289" spans="1:25" ht="24.9" customHeight="1" x14ac:dyDescent="0.25">
      <c r="A289" s="146"/>
      <c r="B289" s="148"/>
      <c r="C289" s="83">
        <v>12</v>
      </c>
      <c r="D289" s="87" t="s">
        <v>334</v>
      </c>
      <c r="E289" s="87">
        <v>88738200.503399998</v>
      </c>
      <c r="F289" s="87">
        <v>0</v>
      </c>
      <c r="G289" s="87">
        <v>34189721.962700002</v>
      </c>
      <c r="H289" s="87">
        <v>2662146.0151</v>
      </c>
      <c r="I289" s="87">
        <v>0</v>
      </c>
      <c r="J289" s="87">
        <f t="shared" si="79"/>
        <v>2662146.0151</v>
      </c>
      <c r="K289" s="100">
        <v>69777638.631600007</v>
      </c>
      <c r="L289" s="88">
        <f t="shared" si="77"/>
        <v>195367707.1128</v>
      </c>
      <c r="M289" s="82"/>
      <c r="N289" s="147">
        <v>31</v>
      </c>
      <c r="O289" s="89">
        <v>1</v>
      </c>
      <c r="P289" s="147" t="s">
        <v>61</v>
      </c>
      <c r="Q289" s="87" t="s">
        <v>684</v>
      </c>
      <c r="R289" s="87">
        <v>99225815.899599999</v>
      </c>
      <c r="S289" s="87">
        <v>0</v>
      </c>
      <c r="T289" s="87">
        <v>36832109.315800004</v>
      </c>
      <c r="U289" s="87">
        <v>2976774.477</v>
      </c>
      <c r="V289" s="87">
        <f t="shared" ref="V289:V329" si="83">U289/2</f>
        <v>1488387.2385</v>
      </c>
      <c r="W289" s="87">
        <f t="shared" si="70"/>
        <v>1488387.2385</v>
      </c>
      <c r="X289" s="87">
        <v>75170474.234500006</v>
      </c>
      <c r="Y289" s="88">
        <f t="shared" si="78"/>
        <v>212716786.68840003</v>
      </c>
    </row>
    <row r="290" spans="1:25" ht="24.9" customHeight="1" x14ac:dyDescent="0.25">
      <c r="A290" s="146"/>
      <c r="B290" s="148"/>
      <c r="C290" s="83">
        <v>13</v>
      </c>
      <c r="D290" s="87" t="s">
        <v>335</v>
      </c>
      <c r="E290" s="87">
        <v>114927578.18900001</v>
      </c>
      <c r="F290" s="87">
        <v>0</v>
      </c>
      <c r="G290" s="87">
        <v>46078366.837800004</v>
      </c>
      <c r="H290" s="87">
        <v>3447827.3456999999</v>
      </c>
      <c r="I290" s="87">
        <v>0</v>
      </c>
      <c r="J290" s="87">
        <f t="shared" si="79"/>
        <v>3447827.3456999999</v>
      </c>
      <c r="K290" s="100">
        <v>94041116.609699994</v>
      </c>
      <c r="L290" s="88">
        <f t="shared" si="77"/>
        <v>258494888.9822</v>
      </c>
      <c r="M290" s="82"/>
      <c r="N290" s="148"/>
      <c r="O290" s="89">
        <v>2</v>
      </c>
      <c r="P290" s="148"/>
      <c r="Q290" s="87" t="s">
        <v>525</v>
      </c>
      <c r="R290" s="87">
        <v>100094417.8876</v>
      </c>
      <c r="S290" s="87">
        <v>0</v>
      </c>
      <c r="T290" s="87">
        <v>37677910.610799998</v>
      </c>
      <c r="U290" s="87">
        <v>3002832.5366000002</v>
      </c>
      <c r="V290" s="87">
        <f t="shared" si="83"/>
        <v>1501416.2683000001</v>
      </c>
      <c r="W290" s="87">
        <f t="shared" si="70"/>
        <v>1501416.2683000001</v>
      </c>
      <c r="X290" s="87">
        <v>76896666.017399997</v>
      </c>
      <c r="Y290" s="88">
        <f t="shared" si="78"/>
        <v>216170410.7841</v>
      </c>
    </row>
    <row r="291" spans="1:25" ht="24.9" customHeight="1" x14ac:dyDescent="0.25">
      <c r="A291" s="146"/>
      <c r="B291" s="148"/>
      <c r="C291" s="83">
        <v>14</v>
      </c>
      <c r="D291" s="87" t="s">
        <v>336</v>
      </c>
      <c r="E291" s="87">
        <v>78856484.346700013</v>
      </c>
      <c r="F291" s="87">
        <v>0</v>
      </c>
      <c r="G291" s="87">
        <v>32722557.328600001</v>
      </c>
      <c r="H291" s="87">
        <v>2365694.5304</v>
      </c>
      <c r="I291" s="87">
        <v>0</v>
      </c>
      <c r="J291" s="87">
        <f t="shared" si="79"/>
        <v>2365694.5304</v>
      </c>
      <c r="K291" s="100">
        <v>66783309.407099999</v>
      </c>
      <c r="L291" s="88">
        <f t="shared" si="77"/>
        <v>180728045.6128</v>
      </c>
      <c r="M291" s="82"/>
      <c r="N291" s="148"/>
      <c r="O291" s="89">
        <v>3</v>
      </c>
      <c r="P291" s="148"/>
      <c r="Q291" s="87" t="s">
        <v>685</v>
      </c>
      <c r="R291" s="87">
        <v>99658245.600899994</v>
      </c>
      <c r="S291" s="87">
        <v>0</v>
      </c>
      <c r="T291" s="87">
        <v>37064646.3006</v>
      </c>
      <c r="U291" s="87">
        <v>2989747.3679999998</v>
      </c>
      <c r="V291" s="87">
        <f t="shared" si="83"/>
        <v>1494873.6839999999</v>
      </c>
      <c r="W291" s="87">
        <f t="shared" si="70"/>
        <v>1494873.6839999999</v>
      </c>
      <c r="X291" s="87">
        <v>75645057.844999999</v>
      </c>
      <c r="Y291" s="88">
        <f t="shared" si="78"/>
        <v>213862823.43049997</v>
      </c>
    </row>
    <row r="292" spans="1:25" ht="24.9" customHeight="1" x14ac:dyDescent="0.25">
      <c r="A292" s="146"/>
      <c r="B292" s="148"/>
      <c r="C292" s="83">
        <v>15</v>
      </c>
      <c r="D292" s="87" t="s">
        <v>337</v>
      </c>
      <c r="E292" s="87">
        <v>87281375.6505</v>
      </c>
      <c r="F292" s="87">
        <v>0</v>
      </c>
      <c r="G292" s="87">
        <v>36507868.351599999</v>
      </c>
      <c r="H292" s="87">
        <v>2618441.2694999999</v>
      </c>
      <c r="I292" s="87">
        <v>0</v>
      </c>
      <c r="J292" s="87">
        <f t="shared" si="79"/>
        <v>2618441.2694999999</v>
      </c>
      <c r="K292" s="100">
        <v>74508732.414700001</v>
      </c>
      <c r="L292" s="88">
        <f t="shared" si="77"/>
        <v>200916417.68629998</v>
      </c>
      <c r="M292" s="82"/>
      <c r="N292" s="148"/>
      <c r="O292" s="89">
        <v>4</v>
      </c>
      <c r="P292" s="148"/>
      <c r="Q292" s="87" t="s">
        <v>686</v>
      </c>
      <c r="R292" s="87">
        <v>75659794.290299997</v>
      </c>
      <c r="S292" s="87">
        <v>0</v>
      </c>
      <c r="T292" s="87">
        <v>30289772.0911</v>
      </c>
      <c r="U292" s="87">
        <v>2269793.8287</v>
      </c>
      <c r="V292" s="87">
        <f t="shared" si="83"/>
        <v>1134896.91435</v>
      </c>
      <c r="W292" s="87">
        <f t="shared" si="70"/>
        <v>1134896.91435</v>
      </c>
      <c r="X292" s="87">
        <v>61818249.751000002</v>
      </c>
      <c r="Y292" s="88">
        <f t="shared" si="78"/>
        <v>168902713.04675001</v>
      </c>
    </row>
    <row r="293" spans="1:25" ht="24.9" customHeight="1" x14ac:dyDescent="0.25">
      <c r="A293" s="146"/>
      <c r="B293" s="148"/>
      <c r="C293" s="83">
        <v>16</v>
      </c>
      <c r="D293" s="87" t="s">
        <v>338</v>
      </c>
      <c r="E293" s="87">
        <v>99106838.26879999</v>
      </c>
      <c r="F293" s="87">
        <v>0</v>
      </c>
      <c r="G293" s="87">
        <v>40560009.545100003</v>
      </c>
      <c r="H293" s="87">
        <v>2973205.1480999999</v>
      </c>
      <c r="I293" s="87">
        <v>0</v>
      </c>
      <c r="J293" s="87">
        <f t="shared" si="79"/>
        <v>2973205.1480999999</v>
      </c>
      <c r="K293" s="100">
        <v>82778727.8301</v>
      </c>
      <c r="L293" s="88">
        <f t="shared" si="77"/>
        <v>225418780.79209998</v>
      </c>
      <c r="M293" s="82"/>
      <c r="N293" s="148"/>
      <c r="O293" s="89">
        <v>5</v>
      </c>
      <c r="P293" s="148"/>
      <c r="Q293" s="87" t="s">
        <v>687</v>
      </c>
      <c r="R293" s="87">
        <v>131637716.24599999</v>
      </c>
      <c r="S293" s="87">
        <v>0</v>
      </c>
      <c r="T293" s="87">
        <v>55367430.257399999</v>
      </c>
      <c r="U293" s="87">
        <v>3949131.4874</v>
      </c>
      <c r="V293" s="87">
        <f t="shared" si="83"/>
        <v>1974565.7437</v>
      </c>
      <c r="W293" s="87">
        <f t="shared" si="70"/>
        <v>1974565.7437</v>
      </c>
      <c r="X293" s="87">
        <v>112999121.3347</v>
      </c>
      <c r="Y293" s="88">
        <f t="shared" si="78"/>
        <v>301978833.58179998</v>
      </c>
    </row>
    <row r="294" spans="1:25" ht="24.9" customHeight="1" x14ac:dyDescent="0.25">
      <c r="A294" s="146"/>
      <c r="B294" s="149"/>
      <c r="C294" s="83">
        <v>17</v>
      </c>
      <c r="D294" s="87" t="s">
        <v>339</v>
      </c>
      <c r="E294" s="87">
        <v>82074159.288600013</v>
      </c>
      <c r="F294" s="87">
        <v>0</v>
      </c>
      <c r="G294" s="87">
        <v>32568821.706700001</v>
      </c>
      <c r="H294" s="87">
        <v>2462224.7787000001</v>
      </c>
      <c r="I294" s="87">
        <v>0</v>
      </c>
      <c r="J294" s="87">
        <f t="shared" si="79"/>
        <v>2462224.7787000001</v>
      </c>
      <c r="K294" s="100">
        <v>66469551.118000001</v>
      </c>
      <c r="L294" s="88">
        <f t="shared" si="77"/>
        <v>183574756.89200002</v>
      </c>
      <c r="M294" s="82"/>
      <c r="N294" s="148"/>
      <c r="O294" s="89">
        <v>6</v>
      </c>
      <c r="P294" s="148"/>
      <c r="Q294" s="87" t="s">
        <v>688</v>
      </c>
      <c r="R294" s="87">
        <v>113833132.68620001</v>
      </c>
      <c r="S294" s="87">
        <v>0</v>
      </c>
      <c r="T294" s="87">
        <v>46423183.713399999</v>
      </c>
      <c r="U294" s="87">
        <v>3414993.9805999999</v>
      </c>
      <c r="V294" s="87">
        <f t="shared" si="83"/>
        <v>1707496.9902999999</v>
      </c>
      <c r="W294" s="87">
        <f t="shared" si="70"/>
        <v>1707496.9902999999</v>
      </c>
      <c r="X294" s="87">
        <v>94744851.707800001</v>
      </c>
      <c r="Y294" s="88">
        <f t="shared" si="78"/>
        <v>256708665.0977</v>
      </c>
    </row>
    <row r="295" spans="1:25" ht="24.9" customHeight="1" x14ac:dyDescent="0.25">
      <c r="A295" s="83"/>
      <c r="B295" s="153" t="s">
        <v>929</v>
      </c>
      <c r="C295" s="154"/>
      <c r="D295" s="90"/>
      <c r="E295" s="90">
        <f>SUM(E278:E294)</f>
        <v>1593893779.0302999</v>
      </c>
      <c r="F295" s="90">
        <f t="shared" ref="F295:I295" si="84">SUM(F278:F294)</f>
        <v>0</v>
      </c>
      <c r="G295" s="90">
        <f>SUM(G278:G294)</f>
        <v>636932218.67699993</v>
      </c>
      <c r="H295" s="90">
        <f t="shared" si="84"/>
        <v>47816813.370900013</v>
      </c>
      <c r="I295" s="90">
        <f t="shared" si="84"/>
        <v>0</v>
      </c>
      <c r="J295" s="90">
        <f t="shared" si="79"/>
        <v>47816813.370900013</v>
      </c>
      <c r="K295" s="90">
        <f>SUM(K278:K294)</f>
        <v>1299911892.7083004</v>
      </c>
      <c r="L295" s="91">
        <f t="shared" si="77"/>
        <v>3578554703.7865</v>
      </c>
      <c r="M295" s="82"/>
      <c r="N295" s="148"/>
      <c r="O295" s="89">
        <v>7</v>
      </c>
      <c r="P295" s="148"/>
      <c r="Q295" s="87" t="s">
        <v>689</v>
      </c>
      <c r="R295" s="87">
        <v>99927675.631900012</v>
      </c>
      <c r="S295" s="87">
        <v>0</v>
      </c>
      <c r="T295" s="87">
        <v>36148507.492799997</v>
      </c>
      <c r="U295" s="87">
        <v>2997830.2689999999</v>
      </c>
      <c r="V295" s="87">
        <f t="shared" si="83"/>
        <v>1498915.1344999999</v>
      </c>
      <c r="W295" s="87">
        <f t="shared" si="70"/>
        <v>1498915.1344999999</v>
      </c>
      <c r="X295" s="87">
        <v>73775314.571500003</v>
      </c>
      <c r="Y295" s="88">
        <f t="shared" si="78"/>
        <v>211350412.83070001</v>
      </c>
    </row>
    <row r="296" spans="1:25" ht="24.9" customHeight="1" x14ac:dyDescent="0.25">
      <c r="A296" s="146">
        <v>15</v>
      </c>
      <c r="B296" s="147" t="s">
        <v>930</v>
      </c>
      <c r="C296" s="83">
        <v>1</v>
      </c>
      <c r="D296" s="87" t="s">
        <v>340</v>
      </c>
      <c r="E296" s="87">
        <v>130950766.47579999</v>
      </c>
      <c r="F296" s="101">
        <f>-4907596.13</f>
        <v>-4907596.13</v>
      </c>
      <c r="G296" s="87">
        <v>47763446.043399997</v>
      </c>
      <c r="H296" s="87">
        <v>3928522.9942999999</v>
      </c>
      <c r="I296" s="87">
        <v>0</v>
      </c>
      <c r="J296" s="87">
        <f t="shared" si="79"/>
        <v>3928522.9942999999</v>
      </c>
      <c r="K296" s="100">
        <v>97480186.632100001</v>
      </c>
      <c r="L296" s="88">
        <f t="shared" si="77"/>
        <v>275215326.01560003</v>
      </c>
      <c r="M296" s="82"/>
      <c r="N296" s="148"/>
      <c r="O296" s="89">
        <v>8</v>
      </c>
      <c r="P296" s="148"/>
      <c r="Q296" s="87" t="s">
        <v>690</v>
      </c>
      <c r="R296" s="87">
        <v>88252257.205500007</v>
      </c>
      <c r="S296" s="87">
        <v>0</v>
      </c>
      <c r="T296" s="87">
        <v>32903496.555100001</v>
      </c>
      <c r="U296" s="87">
        <v>2647567.7162000001</v>
      </c>
      <c r="V296" s="87">
        <f t="shared" si="83"/>
        <v>1323783.8581000001</v>
      </c>
      <c r="W296" s="87">
        <f t="shared" si="70"/>
        <v>1323783.8581000001</v>
      </c>
      <c r="X296" s="87">
        <v>67152587.401700005</v>
      </c>
      <c r="Y296" s="88">
        <f t="shared" si="78"/>
        <v>189632125.02039999</v>
      </c>
    </row>
    <row r="297" spans="1:25" ht="24.9" customHeight="1" x14ac:dyDescent="0.25">
      <c r="A297" s="146"/>
      <c r="B297" s="148"/>
      <c r="C297" s="83">
        <v>2</v>
      </c>
      <c r="D297" s="87" t="s">
        <v>341</v>
      </c>
      <c r="E297" s="87">
        <v>95100701.813800007</v>
      </c>
      <c r="F297" s="101">
        <f t="shared" ref="F297:F306" si="85">-4907596.13</f>
        <v>-4907596.13</v>
      </c>
      <c r="G297" s="87">
        <v>38620736.807800002</v>
      </c>
      <c r="H297" s="87">
        <v>2853021.0543999998</v>
      </c>
      <c r="I297" s="87">
        <v>0</v>
      </c>
      <c r="J297" s="87">
        <f t="shared" si="79"/>
        <v>2853021.0543999998</v>
      </c>
      <c r="K297" s="100">
        <v>78820875.454999998</v>
      </c>
      <c r="L297" s="88">
        <f t="shared" si="77"/>
        <v>210487739.00099999</v>
      </c>
      <c r="M297" s="82"/>
      <c r="N297" s="148"/>
      <c r="O297" s="89">
        <v>9</v>
      </c>
      <c r="P297" s="148"/>
      <c r="Q297" s="87" t="s">
        <v>691</v>
      </c>
      <c r="R297" s="87">
        <v>90518197.747799993</v>
      </c>
      <c r="S297" s="87">
        <v>0</v>
      </c>
      <c r="T297" s="87">
        <v>34305795.993199997</v>
      </c>
      <c r="U297" s="87">
        <v>2715545.9323999998</v>
      </c>
      <c r="V297" s="87">
        <f t="shared" si="83"/>
        <v>1357772.9661999999</v>
      </c>
      <c r="W297" s="87">
        <f t="shared" si="70"/>
        <v>1357772.9661999999</v>
      </c>
      <c r="X297" s="87">
        <v>70014533.560699999</v>
      </c>
      <c r="Y297" s="88">
        <f t="shared" si="78"/>
        <v>196196300.26789999</v>
      </c>
    </row>
    <row r="298" spans="1:25" ht="24.9" customHeight="1" x14ac:dyDescent="0.25">
      <c r="A298" s="146"/>
      <c r="B298" s="148"/>
      <c r="C298" s="83">
        <v>3</v>
      </c>
      <c r="D298" s="87" t="s">
        <v>821</v>
      </c>
      <c r="E298" s="87">
        <v>95716766.93689999</v>
      </c>
      <c r="F298" s="101">
        <f t="shared" si="85"/>
        <v>-4907596.13</v>
      </c>
      <c r="G298" s="87">
        <v>37861544.047799997</v>
      </c>
      <c r="H298" s="87">
        <v>2871503.0081000002</v>
      </c>
      <c r="I298" s="87">
        <v>0</v>
      </c>
      <c r="J298" s="87">
        <f t="shared" si="79"/>
        <v>2871503.0081000002</v>
      </c>
      <c r="K298" s="100">
        <v>77271442.613299996</v>
      </c>
      <c r="L298" s="88">
        <f t="shared" si="77"/>
        <v>208813660.4761</v>
      </c>
      <c r="M298" s="82"/>
      <c r="N298" s="148"/>
      <c r="O298" s="89">
        <v>10</v>
      </c>
      <c r="P298" s="148"/>
      <c r="Q298" s="87" t="s">
        <v>692</v>
      </c>
      <c r="R298" s="87">
        <v>85869628.739299998</v>
      </c>
      <c r="S298" s="87">
        <v>0</v>
      </c>
      <c r="T298" s="87">
        <v>31800350.438999999</v>
      </c>
      <c r="U298" s="87">
        <v>2576088.8621999999</v>
      </c>
      <c r="V298" s="87">
        <f t="shared" si="83"/>
        <v>1288044.4310999999</v>
      </c>
      <c r="W298" s="87">
        <f t="shared" ref="W298:W361" si="86">U298-V298</f>
        <v>1288044.4310999999</v>
      </c>
      <c r="X298" s="87">
        <v>64901181.814599998</v>
      </c>
      <c r="Y298" s="88">
        <f t="shared" si="78"/>
        <v>183859205.42399999</v>
      </c>
    </row>
    <row r="299" spans="1:25" ht="24.9" customHeight="1" x14ac:dyDescent="0.25">
      <c r="A299" s="146"/>
      <c r="B299" s="148"/>
      <c r="C299" s="83">
        <v>4</v>
      </c>
      <c r="D299" s="87" t="s">
        <v>342</v>
      </c>
      <c r="E299" s="87">
        <v>104296333.447</v>
      </c>
      <c r="F299" s="101">
        <f t="shared" si="85"/>
        <v>-4907596.13</v>
      </c>
      <c r="G299" s="87">
        <v>38229721.526600003</v>
      </c>
      <c r="H299" s="87">
        <v>3128890.0033999998</v>
      </c>
      <c r="I299" s="87">
        <v>0</v>
      </c>
      <c r="J299" s="87">
        <f t="shared" si="79"/>
        <v>3128890.0033999998</v>
      </c>
      <c r="K299" s="100">
        <v>78022854.253800005</v>
      </c>
      <c r="L299" s="88">
        <f t="shared" si="77"/>
        <v>218770203.10080001</v>
      </c>
      <c r="M299" s="82"/>
      <c r="N299" s="148"/>
      <c r="O299" s="89">
        <v>11</v>
      </c>
      <c r="P299" s="148"/>
      <c r="Q299" s="87" t="s">
        <v>693</v>
      </c>
      <c r="R299" s="87">
        <v>118640028.73819999</v>
      </c>
      <c r="S299" s="87">
        <v>0</v>
      </c>
      <c r="T299" s="87">
        <v>45563300.323100001</v>
      </c>
      <c r="U299" s="87">
        <v>3559200.8621</v>
      </c>
      <c r="V299" s="87">
        <f t="shared" si="83"/>
        <v>1779600.43105</v>
      </c>
      <c r="W299" s="87">
        <f t="shared" si="86"/>
        <v>1779600.43105</v>
      </c>
      <c r="X299" s="87">
        <v>92989919.844300002</v>
      </c>
      <c r="Y299" s="88">
        <f t="shared" si="78"/>
        <v>258972849.33664998</v>
      </c>
    </row>
    <row r="300" spans="1:25" ht="24.9" customHeight="1" x14ac:dyDescent="0.25">
      <c r="A300" s="146"/>
      <c r="B300" s="148"/>
      <c r="C300" s="83">
        <v>5</v>
      </c>
      <c r="D300" s="87" t="s">
        <v>343</v>
      </c>
      <c r="E300" s="87">
        <v>101442458.0546</v>
      </c>
      <c r="F300" s="101">
        <f t="shared" si="85"/>
        <v>-4907596.13</v>
      </c>
      <c r="G300" s="87">
        <v>40338168.7333</v>
      </c>
      <c r="H300" s="87">
        <v>3043273.7415999998</v>
      </c>
      <c r="I300" s="87">
        <v>0</v>
      </c>
      <c r="J300" s="87">
        <f t="shared" si="79"/>
        <v>3043273.7415999998</v>
      </c>
      <c r="K300" s="100">
        <v>82325973.987299994</v>
      </c>
      <c r="L300" s="88">
        <f t="shared" si="77"/>
        <v>222242278.38679999</v>
      </c>
      <c r="M300" s="82"/>
      <c r="N300" s="148"/>
      <c r="O300" s="89">
        <v>12</v>
      </c>
      <c r="P300" s="148"/>
      <c r="Q300" s="87" t="s">
        <v>694</v>
      </c>
      <c r="R300" s="87">
        <v>79874676.416099995</v>
      </c>
      <c r="S300" s="87">
        <v>0</v>
      </c>
      <c r="T300" s="87">
        <v>31151406.6228</v>
      </c>
      <c r="U300" s="87">
        <v>2396240.2925</v>
      </c>
      <c r="V300" s="87">
        <f t="shared" si="83"/>
        <v>1198120.14625</v>
      </c>
      <c r="W300" s="87">
        <f t="shared" si="86"/>
        <v>1198120.14625</v>
      </c>
      <c r="X300" s="87">
        <v>63576755.510499999</v>
      </c>
      <c r="Y300" s="88">
        <f t="shared" si="78"/>
        <v>175800958.69564998</v>
      </c>
    </row>
    <row r="301" spans="1:25" ht="24.9" customHeight="1" x14ac:dyDescent="0.25">
      <c r="A301" s="146"/>
      <c r="B301" s="148"/>
      <c r="C301" s="83">
        <v>6</v>
      </c>
      <c r="D301" s="87" t="s">
        <v>45</v>
      </c>
      <c r="E301" s="87">
        <v>110457950.68419999</v>
      </c>
      <c r="F301" s="101">
        <f t="shared" si="85"/>
        <v>-4907596.13</v>
      </c>
      <c r="G301" s="87">
        <v>42666676.042199999</v>
      </c>
      <c r="H301" s="87">
        <v>3313738.5205000001</v>
      </c>
      <c r="I301" s="87">
        <v>0</v>
      </c>
      <c r="J301" s="87">
        <f t="shared" si="79"/>
        <v>3313738.5205000001</v>
      </c>
      <c r="K301" s="100">
        <v>87078213.321999997</v>
      </c>
      <c r="L301" s="88">
        <f t="shared" si="77"/>
        <v>238608982.43889999</v>
      </c>
      <c r="M301" s="82"/>
      <c r="N301" s="148"/>
      <c r="O301" s="89">
        <v>13</v>
      </c>
      <c r="P301" s="148"/>
      <c r="Q301" s="87" t="s">
        <v>695</v>
      </c>
      <c r="R301" s="87">
        <v>106634238.6233</v>
      </c>
      <c r="S301" s="87">
        <v>0</v>
      </c>
      <c r="T301" s="87">
        <v>38030035.960100003</v>
      </c>
      <c r="U301" s="87">
        <v>3199027.1587</v>
      </c>
      <c r="V301" s="87">
        <f t="shared" si="83"/>
        <v>1599513.57935</v>
      </c>
      <c r="W301" s="87">
        <f t="shared" si="86"/>
        <v>1599513.57935</v>
      </c>
      <c r="X301" s="87">
        <v>77615316.944299996</v>
      </c>
      <c r="Y301" s="88">
        <f t="shared" si="78"/>
        <v>223879105.10705</v>
      </c>
    </row>
    <row r="302" spans="1:25" ht="24.9" customHeight="1" x14ac:dyDescent="0.25">
      <c r="A302" s="146"/>
      <c r="B302" s="148"/>
      <c r="C302" s="83">
        <v>7</v>
      </c>
      <c r="D302" s="87" t="s">
        <v>344</v>
      </c>
      <c r="E302" s="87">
        <v>86609240.4507</v>
      </c>
      <c r="F302" s="101">
        <f t="shared" si="85"/>
        <v>-4907596.13</v>
      </c>
      <c r="G302" s="87">
        <v>34042669.481299996</v>
      </c>
      <c r="H302" s="87">
        <v>2598277.2135000001</v>
      </c>
      <c r="I302" s="87">
        <v>0</v>
      </c>
      <c r="J302" s="87">
        <f t="shared" si="79"/>
        <v>2598277.2135000001</v>
      </c>
      <c r="K302" s="100">
        <v>69477519.931700006</v>
      </c>
      <c r="L302" s="88">
        <f t="shared" si="77"/>
        <v>187820110.9472</v>
      </c>
      <c r="M302" s="82"/>
      <c r="N302" s="148"/>
      <c r="O302" s="89">
        <v>14</v>
      </c>
      <c r="P302" s="148"/>
      <c r="Q302" s="87" t="s">
        <v>696</v>
      </c>
      <c r="R302" s="87">
        <v>106480010.2507</v>
      </c>
      <c r="S302" s="87">
        <v>0</v>
      </c>
      <c r="T302" s="87">
        <v>38412660.355400003</v>
      </c>
      <c r="U302" s="87">
        <v>3194400.3075000001</v>
      </c>
      <c r="V302" s="87">
        <f t="shared" si="83"/>
        <v>1597200.1537500001</v>
      </c>
      <c r="W302" s="87">
        <f t="shared" si="86"/>
        <v>1597200.1537500001</v>
      </c>
      <c r="X302" s="87">
        <v>78396213.226999998</v>
      </c>
      <c r="Y302" s="88">
        <f t="shared" si="78"/>
        <v>224886083.98684999</v>
      </c>
    </row>
    <row r="303" spans="1:25" ht="24.9" customHeight="1" x14ac:dyDescent="0.25">
      <c r="A303" s="146"/>
      <c r="B303" s="148"/>
      <c r="C303" s="83">
        <v>8</v>
      </c>
      <c r="D303" s="87" t="s">
        <v>345</v>
      </c>
      <c r="E303" s="87">
        <v>92904363.9331</v>
      </c>
      <c r="F303" s="101">
        <f t="shared" si="85"/>
        <v>-4907596.13</v>
      </c>
      <c r="G303" s="87">
        <v>37362030.964199997</v>
      </c>
      <c r="H303" s="87">
        <v>2787130.9180000001</v>
      </c>
      <c r="I303" s="87">
        <v>0</v>
      </c>
      <c r="J303" s="87">
        <f t="shared" si="79"/>
        <v>2787130.9180000001</v>
      </c>
      <c r="K303" s="100">
        <v>76251988.770500004</v>
      </c>
      <c r="L303" s="88">
        <f t="shared" si="77"/>
        <v>204397918.4558</v>
      </c>
      <c r="M303" s="82"/>
      <c r="N303" s="148"/>
      <c r="O303" s="89">
        <v>15</v>
      </c>
      <c r="P303" s="148"/>
      <c r="Q303" s="87" t="s">
        <v>697</v>
      </c>
      <c r="R303" s="87">
        <v>84148625.227600008</v>
      </c>
      <c r="S303" s="87">
        <v>0</v>
      </c>
      <c r="T303" s="87">
        <v>33642843.045900002</v>
      </c>
      <c r="U303" s="87">
        <v>2524458.7568000001</v>
      </c>
      <c r="V303" s="87">
        <f t="shared" si="83"/>
        <v>1262229.3784</v>
      </c>
      <c r="W303" s="87">
        <f t="shared" si="86"/>
        <v>1262229.3784</v>
      </c>
      <c r="X303" s="87">
        <v>68661516.088400006</v>
      </c>
      <c r="Y303" s="88">
        <f t="shared" si="78"/>
        <v>187715213.7403</v>
      </c>
    </row>
    <row r="304" spans="1:25" ht="24.9" customHeight="1" x14ac:dyDescent="0.25">
      <c r="A304" s="146"/>
      <c r="B304" s="148"/>
      <c r="C304" s="83">
        <v>9</v>
      </c>
      <c r="D304" s="87" t="s">
        <v>346</v>
      </c>
      <c r="E304" s="87">
        <v>84699285.484899998</v>
      </c>
      <c r="F304" s="101">
        <f t="shared" si="85"/>
        <v>-4907596.13</v>
      </c>
      <c r="G304" s="87">
        <v>33194825.188099999</v>
      </c>
      <c r="H304" s="87">
        <v>2540978.5644999999</v>
      </c>
      <c r="I304" s="87">
        <v>0</v>
      </c>
      <c r="J304" s="87">
        <f t="shared" si="79"/>
        <v>2540978.5644999999</v>
      </c>
      <c r="K304" s="100">
        <v>67747158.603499994</v>
      </c>
      <c r="L304" s="88">
        <f t="shared" si="77"/>
        <v>183274651.711</v>
      </c>
      <c r="M304" s="82"/>
      <c r="N304" s="148"/>
      <c r="O304" s="89">
        <v>16</v>
      </c>
      <c r="P304" s="148"/>
      <c r="Q304" s="87" t="s">
        <v>698</v>
      </c>
      <c r="R304" s="87">
        <v>107220632.2462</v>
      </c>
      <c r="S304" s="87">
        <v>0</v>
      </c>
      <c r="T304" s="87">
        <v>39221687.681000002</v>
      </c>
      <c r="U304" s="87">
        <v>3216618.9674</v>
      </c>
      <c r="V304" s="87">
        <f t="shared" si="83"/>
        <v>1608309.4837</v>
      </c>
      <c r="W304" s="87">
        <f t="shared" si="86"/>
        <v>1608309.4837</v>
      </c>
      <c r="X304" s="87">
        <v>80047353.193299994</v>
      </c>
      <c r="Y304" s="88">
        <f t="shared" si="78"/>
        <v>228097982.60420001</v>
      </c>
    </row>
    <row r="305" spans="1:25" ht="24.9" customHeight="1" x14ac:dyDescent="0.25">
      <c r="A305" s="146"/>
      <c r="B305" s="148"/>
      <c r="C305" s="83">
        <v>10</v>
      </c>
      <c r="D305" s="87" t="s">
        <v>347</v>
      </c>
      <c r="E305" s="87">
        <v>80326549.884499997</v>
      </c>
      <c r="F305" s="101">
        <f t="shared" si="85"/>
        <v>-4907596.13</v>
      </c>
      <c r="G305" s="87">
        <v>34167803.126999997</v>
      </c>
      <c r="H305" s="87">
        <v>2409796.4964999999</v>
      </c>
      <c r="I305" s="87">
        <v>0</v>
      </c>
      <c r="J305" s="87">
        <f t="shared" si="79"/>
        <v>2409796.4964999999</v>
      </c>
      <c r="K305" s="100">
        <v>69732904.585600004</v>
      </c>
      <c r="L305" s="88">
        <f t="shared" si="77"/>
        <v>181729457.96360001</v>
      </c>
      <c r="M305" s="82"/>
      <c r="N305" s="149"/>
      <c r="O305" s="89">
        <v>17</v>
      </c>
      <c r="P305" s="149"/>
      <c r="Q305" s="87" t="s">
        <v>699</v>
      </c>
      <c r="R305" s="87">
        <v>113922399.06129999</v>
      </c>
      <c r="S305" s="87">
        <v>0</v>
      </c>
      <c r="T305" s="87">
        <v>35843225.175899997</v>
      </c>
      <c r="U305" s="87">
        <v>3417671.9717999999</v>
      </c>
      <c r="V305" s="87">
        <f t="shared" si="83"/>
        <v>1708835.9859</v>
      </c>
      <c r="W305" s="87">
        <f t="shared" si="86"/>
        <v>1708835.9859</v>
      </c>
      <c r="X305" s="87">
        <v>73152265.363499999</v>
      </c>
      <c r="Y305" s="88">
        <f t="shared" si="78"/>
        <v>224626725.58660001</v>
      </c>
    </row>
    <row r="306" spans="1:25" ht="24.9" customHeight="1" x14ac:dyDescent="0.25">
      <c r="A306" s="146"/>
      <c r="B306" s="149"/>
      <c r="C306" s="83">
        <v>11</v>
      </c>
      <c r="D306" s="87" t="s">
        <v>348</v>
      </c>
      <c r="E306" s="87">
        <v>109632713.4439</v>
      </c>
      <c r="F306" s="101">
        <f t="shared" si="85"/>
        <v>-4907596.13</v>
      </c>
      <c r="G306" s="87">
        <v>41736236.246399999</v>
      </c>
      <c r="H306" s="87">
        <v>3288981.4032999999</v>
      </c>
      <c r="I306" s="87">
        <v>0</v>
      </c>
      <c r="J306" s="87">
        <f t="shared" si="79"/>
        <v>3288981.4032999999</v>
      </c>
      <c r="K306" s="100">
        <v>85179283.230900005</v>
      </c>
      <c r="L306" s="88">
        <f t="shared" si="77"/>
        <v>234929618.19449997</v>
      </c>
      <c r="M306" s="82"/>
      <c r="N306" s="83"/>
      <c r="O306" s="154" t="s">
        <v>931</v>
      </c>
      <c r="P306" s="155"/>
      <c r="Q306" s="90"/>
      <c r="R306" s="90">
        <f t="shared" ref="R306:T306" si="87">SUM(R289:R305)</f>
        <v>1701597492.4985003</v>
      </c>
      <c r="S306" s="90">
        <f t="shared" si="87"/>
        <v>0</v>
      </c>
      <c r="T306" s="90">
        <f t="shared" si="87"/>
        <v>640678361.93340003</v>
      </c>
      <c r="U306" s="90">
        <f>SUM(U289:U305)</f>
        <v>51047924.774899997</v>
      </c>
      <c r="V306" s="90">
        <f t="shared" ref="V306:X306" si="88">SUM(V289:V305)</f>
        <v>25523962.387449998</v>
      </c>
      <c r="W306" s="90">
        <f t="shared" si="86"/>
        <v>25523962.387449998</v>
      </c>
      <c r="X306" s="90">
        <f t="shared" si="88"/>
        <v>1307557378.4101996</v>
      </c>
      <c r="Y306" s="91">
        <f t="shared" si="78"/>
        <v>3675357195.2295504</v>
      </c>
    </row>
    <row r="307" spans="1:25" ht="24.9" customHeight="1" x14ac:dyDescent="0.25">
      <c r="A307" s="83"/>
      <c r="B307" s="153" t="s">
        <v>932</v>
      </c>
      <c r="C307" s="154"/>
      <c r="D307" s="90"/>
      <c r="E307" s="90">
        <f>SUM(E296:E306)</f>
        <v>1092137130.6094003</v>
      </c>
      <c r="F307" s="90">
        <f t="shared" ref="F307:I307" si="89">SUM(F296:F306)</f>
        <v>-53983557.430000007</v>
      </c>
      <c r="G307" s="90">
        <f>SUM(G296:G306)</f>
        <v>425983858.20809996</v>
      </c>
      <c r="H307" s="90">
        <f t="shared" si="89"/>
        <v>32764113.918099999</v>
      </c>
      <c r="I307" s="90">
        <f t="shared" si="89"/>
        <v>0</v>
      </c>
      <c r="J307" s="90">
        <f t="shared" si="79"/>
        <v>32764113.918099999</v>
      </c>
      <c r="K307" s="90">
        <f>SUM(K296:K306)</f>
        <v>869388401.38569999</v>
      </c>
      <c r="L307" s="91">
        <f t="shared" si="77"/>
        <v>2366289946.6913004</v>
      </c>
      <c r="M307" s="82"/>
      <c r="N307" s="147">
        <v>32</v>
      </c>
      <c r="O307" s="89">
        <v>1</v>
      </c>
      <c r="P307" s="147" t="s">
        <v>62</v>
      </c>
      <c r="Q307" s="87" t="s">
        <v>700</v>
      </c>
      <c r="R307" s="87">
        <v>75799017.028099999</v>
      </c>
      <c r="S307" s="87">
        <v>0</v>
      </c>
      <c r="T307" s="87">
        <v>77635758.114399999</v>
      </c>
      <c r="U307" s="87">
        <v>2273970.5107999998</v>
      </c>
      <c r="V307" s="87">
        <f t="shared" si="83"/>
        <v>1136985.2553999999</v>
      </c>
      <c r="W307" s="87">
        <f t="shared" si="86"/>
        <v>1136985.2553999999</v>
      </c>
      <c r="X307" s="87">
        <v>158446444.24169999</v>
      </c>
      <c r="Y307" s="88">
        <f t="shared" si="78"/>
        <v>313018204.63959998</v>
      </c>
    </row>
    <row r="308" spans="1:25" ht="24.9" customHeight="1" x14ac:dyDescent="0.25">
      <c r="A308" s="146">
        <v>16</v>
      </c>
      <c r="B308" s="147" t="s">
        <v>933</v>
      </c>
      <c r="C308" s="83">
        <v>1</v>
      </c>
      <c r="D308" s="87" t="s">
        <v>349</v>
      </c>
      <c r="E308" s="87">
        <v>85699472.770999998</v>
      </c>
      <c r="F308" s="87">
        <v>0</v>
      </c>
      <c r="G308" s="87">
        <v>37248577.467399999</v>
      </c>
      <c r="H308" s="87">
        <v>2570984.1831</v>
      </c>
      <c r="I308" s="87">
        <f>H308/2</f>
        <v>1285492.09155</v>
      </c>
      <c r="J308" s="87">
        <f t="shared" si="79"/>
        <v>1285492.09155</v>
      </c>
      <c r="K308" s="100">
        <v>76020442.076000005</v>
      </c>
      <c r="L308" s="88">
        <f t="shared" si="77"/>
        <v>200253984.40595001</v>
      </c>
      <c r="M308" s="82"/>
      <c r="N308" s="148"/>
      <c r="O308" s="89">
        <v>2</v>
      </c>
      <c r="P308" s="148"/>
      <c r="Q308" s="87" t="s">
        <v>701</v>
      </c>
      <c r="R308" s="87">
        <v>94704985.033099994</v>
      </c>
      <c r="S308" s="87">
        <v>0</v>
      </c>
      <c r="T308" s="87">
        <v>83668294.299899995</v>
      </c>
      <c r="U308" s="87">
        <v>2841149.551</v>
      </c>
      <c r="V308" s="87">
        <f t="shared" si="83"/>
        <v>1420574.7755</v>
      </c>
      <c r="W308" s="87">
        <f t="shared" si="86"/>
        <v>1420574.7755</v>
      </c>
      <c r="X308" s="87">
        <v>170758218.24329999</v>
      </c>
      <c r="Y308" s="88">
        <f t="shared" si="78"/>
        <v>350552072.35179996</v>
      </c>
    </row>
    <row r="309" spans="1:25" ht="24.9" customHeight="1" x14ac:dyDescent="0.25">
      <c r="A309" s="146"/>
      <c r="B309" s="148"/>
      <c r="C309" s="83">
        <v>2</v>
      </c>
      <c r="D309" s="87" t="s">
        <v>350</v>
      </c>
      <c r="E309" s="87">
        <v>80647523.678599998</v>
      </c>
      <c r="F309" s="87">
        <v>0</v>
      </c>
      <c r="G309" s="87">
        <v>35442712.901299998</v>
      </c>
      <c r="H309" s="87">
        <v>2419425.7104000002</v>
      </c>
      <c r="I309" s="87">
        <f t="shared" ref="I309:I335" si="90">H309/2</f>
        <v>1209712.8552000001</v>
      </c>
      <c r="J309" s="87">
        <f t="shared" si="79"/>
        <v>1209712.8552000001</v>
      </c>
      <c r="K309" s="100">
        <v>72334861.794200003</v>
      </c>
      <c r="L309" s="88">
        <f t="shared" si="77"/>
        <v>189634811.22929999</v>
      </c>
      <c r="M309" s="82"/>
      <c r="N309" s="148"/>
      <c r="O309" s="89">
        <v>3</v>
      </c>
      <c r="P309" s="148"/>
      <c r="Q309" s="87" t="s">
        <v>702</v>
      </c>
      <c r="R309" s="87">
        <v>87243156.304900005</v>
      </c>
      <c r="S309" s="87">
        <v>0</v>
      </c>
      <c r="T309" s="87">
        <v>76852049.374899998</v>
      </c>
      <c r="U309" s="87">
        <v>2617294.6891000001</v>
      </c>
      <c r="V309" s="87">
        <f t="shared" si="83"/>
        <v>1308647.34455</v>
      </c>
      <c r="W309" s="87">
        <f t="shared" si="86"/>
        <v>1308647.34455</v>
      </c>
      <c r="X309" s="87">
        <v>156846976.8556</v>
      </c>
      <c r="Y309" s="88">
        <f t="shared" si="78"/>
        <v>322250829.87995005</v>
      </c>
    </row>
    <row r="310" spans="1:25" ht="24.9" customHeight="1" x14ac:dyDescent="0.25">
      <c r="A310" s="146"/>
      <c r="B310" s="148"/>
      <c r="C310" s="83">
        <v>3</v>
      </c>
      <c r="D310" s="87" t="s">
        <v>351</v>
      </c>
      <c r="E310" s="87">
        <v>74090039.477599993</v>
      </c>
      <c r="F310" s="87">
        <v>0</v>
      </c>
      <c r="G310" s="87">
        <v>32526259.8682</v>
      </c>
      <c r="H310" s="87">
        <v>2222701.1842999998</v>
      </c>
      <c r="I310" s="87">
        <f t="shared" si="90"/>
        <v>1111350.5921499999</v>
      </c>
      <c r="J310" s="87">
        <f t="shared" si="79"/>
        <v>1111350.5921499999</v>
      </c>
      <c r="K310" s="100">
        <v>66382686.867200002</v>
      </c>
      <c r="L310" s="88">
        <f t="shared" si="77"/>
        <v>174110336.80515</v>
      </c>
      <c r="M310" s="82"/>
      <c r="N310" s="148"/>
      <c r="O310" s="89">
        <v>4</v>
      </c>
      <c r="P310" s="148"/>
      <c r="Q310" s="87" t="s">
        <v>703</v>
      </c>
      <c r="R310" s="87">
        <v>93130321.340299994</v>
      </c>
      <c r="S310" s="87">
        <v>0</v>
      </c>
      <c r="T310" s="87">
        <v>80865300.636500001</v>
      </c>
      <c r="U310" s="87">
        <v>2793909.6401999998</v>
      </c>
      <c r="V310" s="87">
        <f t="shared" si="83"/>
        <v>1396954.8200999999</v>
      </c>
      <c r="W310" s="87">
        <f t="shared" si="86"/>
        <v>1396954.8200999999</v>
      </c>
      <c r="X310" s="87">
        <v>165037601.9966</v>
      </c>
      <c r="Y310" s="88">
        <f t="shared" si="78"/>
        <v>340430178.79350001</v>
      </c>
    </row>
    <row r="311" spans="1:25" ht="24.9" customHeight="1" x14ac:dyDescent="0.25">
      <c r="A311" s="146"/>
      <c r="B311" s="148"/>
      <c r="C311" s="83">
        <v>4</v>
      </c>
      <c r="D311" s="87" t="s">
        <v>352</v>
      </c>
      <c r="E311" s="87">
        <v>78800472.387899995</v>
      </c>
      <c r="F311" s="87">
        <v>0</v>
      </c>
      <c r="G311" s="87">
        <v>35055345.8314</v>
      </c>
      <c r="H311" s="87">
        <v>2364014.1716</v>
      </c>
      <c r="I311" s="87">
        <f t="shared" si="90"/>
        <v>1182007.0858</v>
      </c>
      <c r="J311" s="87">
        <f t="shared" si="79"/>
        <v>1182007.0858</v>
      </c>
      <c r="K311" s="100">
        <v>71544286.209700003</v>
      </c>
      <c r="L311" s="88">
        <f t="shared" si="77"/>
        <v>186582111.51480001</v>
      </c>
      <c r="M311" s="82"/>
      <c r="N311" s="148"/>
      <c r="O311" s="89">
        <v>5</v>
      </c>
      <c r="P311" s="148"/>
      <c r="Q311" s="87" t="s">
        <v>704</v>
      </c>
      <c r="R311" s="87">
        <v>86448237.704500005</v>
      </c>
      <c r="S311" s="87">
        <v>0</v>
      </c>
      <c r="T311" s="87">
        <v>81528618.405000001</v>
      </c>
      <c r="U311" s="87">
        <v>2593447.1310999999</v>
      </c>
      <c r="V311" s="87">
        <f t="shared" si="83"/>
        <v>1296723.5655499999</v>
      </c>
      <c r="W311" s="87">
        <f t="shared" si="86"/>
        <v>1296723.5655499999</v>
      </c>
      <c r="X311" s="87">
        <v>166391364.03060001</v>
      </c>
      <c r="Y311" s="88">
        <f t="shared" si="78"/>
        <v>335664943.70564997</v>
      </c>
    </row>
    <row r="312" spans="1:25" ht="24.9" customHeight="1" x14ac:dyDescent="0.25">
      <c r="A312" s="146"/>
      <c r="B312" s="148"/>
      <c r="C312" s="83">
        <v>5</v>
      </c>
      <c r="D312" s="87" t="s">
        <v>353</v>
      </c>
      <c r="E312" s="87">
        <v>84498243.71450001</v>
      </c>
      <c r="F312" s="87">
        <v>0</v>
      </c>
      <c r="G312" s="87">
        <v>34530951.947099999</v>
      </c>
      <c r="H312" s="87">
        <v>2534947.3114</v>
      </c>
      <c r="I312" s="87">
        <f t="shared" si="90"/>
        <v>1267473.6557</v>
      </c>
      <c r="J312" s="87">
        <f t="shared" si="79"/>
        <v>1267473.6557</v>
      </c>
      <c r="K312" s="100">
        <v>70474053.260800004</v>
      </c>
      <c r="L312" s="88">
        <f t="shared" si="77"/>
        <v>190770722.57810003</v>
      </c>
      <c r="M312" s="82"/>
      <c r="N312" s="148"/>
      <c r="O312" s="89">
        <v>6</v>
      </c>
      <c r="P312" s="148"/>
      <c r="Q312" s="87" t="s">
        <v>705</v>
      </c>
      <c r="R312" s="87">
        <v>86433792.348499998</v>
      </c>
      <c r="S312" s="87">
        <v>0</v>
      </c>
      <c r="T312" s="87">
        <v>81182622.050500005</v>
      </c>
      <c r="U312" s="87">
        <v>2593013.7705000001</v>
      </c>
      <c r="V312" s="87">
        <f t="shared" si="83"/>
        <v>1296506.8852500001</v>
      </c>
      <c r="W312" s="87">
        <f t="shared" si="86"/>
        <v>1296506.8852500001</v>
      </c>
      <c r="X312" s="87">
        <v>165685221.73989999</v>
      </c>
      <c r="Y312" s="88">
        <f t="shared" si="78"/>
        <v>334598143.02415001</v>
      </c>
    </row>
    <row r="313" spans="1:25" ht="24.9" customHeight="1" x14ac:dyDescent="0.25">
      <c r="A313" s="146"/>
      <c r="B313" s="148"/>
      <c r="C313" s="83">
        <v>6</v>
      </c>
      <c r="D313" s="87" t="s">
        <v>354</v>
      </c>
      <c r="E313" s="87">
        <v>84781183.8213</v>
      </c>
      <c r="F313" s="87">
        <v>0</v>
      </c>
      <c r="G313" s="87">
        <v>34638428.250399999</v>
      </c>
      <c r="H313" s="87">
        <v>2543435.5145999999</v>
      </c>
      <c r="I313" s="87">
        <f t="shared" si="90"/>
        <v>1271717.7572999999</v>
      </c>
      <c r="J313" s="87">
        <f t="shared" si="79"/>
        <v>1271717.7572999999</v>
      </c>
      <c r="K313" s="100">
        <v>70693401.129700005</v>
      </c>
      <c r="L313" s="88">
        <f t="shared" si="77"/>
        <v>191384730.9587</v>
      </c>
      <c r="M313" s="82"/>
      <c r="N313" s="148"/>
      <c r="O313" s="89">
        <v>7</v>
      </c>
      <c r="P313" s="148"/>
      <c r="Q313" s="87" t="s">
        <v>706</v>
      </c>
      <c r="R313" s="87">
        <v>93674453.052000001</v>
      </c>
      <c r="S313" s="87">
        <v>0</v>
      </c>
      <c r="T313" s="87">
        <v>83693685.850099996</v>
      </c>
      <c r="U313" s="87">
        <v>2810233.5915999999</v>
      </c>
      <c r="V313" s="87">
        <f t="shared" si="83"/>
        <v>1405116.7958</v>
      </c>
      <c r="W313" s="87">
        <f t="shared" si="86"/>
        <v>1405116.7958</v>
      </c>
      <c r="X313" s="87">
        <v>170810039.7358</v>
      </c>
      <c r="Y313" s="88">
        <f t="shared" si="78"/>
        <v>349583295.43369997</v>
      </c>
    </row>
    <row r="314" spans="1:25" ht="24.9" customHeight="1" x14ac:dyDescent="0.25">
      <c r="A314" s="146"/>
      <c r="B314" s="148"/>
      <c r="C314" s="83">
        <v>7</v>
      </c>
      <c r="D314" s="87" t="s">
        <v>355</v>
      </c>
      <c r="E314" s="87">
        <v>75883631.057799995</v>
      </c>
      <c r="F314" s="87">
        <v>0</v>
      </c>
      <c r="G314" s="87">
        <v>31782973.309300002</v>
      </c>
      <c r="H314" s="87">
        <v>2276508.9317000001</v>
      </c>
      <c r="I314" s="87">
        <f t="shared" si="90"/>
        <v>1138254.46585</v>
      </c>
      <c r="J314" s="87">
        <f t="shared" si="79"/>
        <v>1138254.46585</v>
      </c>
      <c r="K314" s="100">
        <v>64865716.914399996</v>
      </c>
      <c r="L314" s="88">
        <f t="shared" si="77"/>
        <v>173670575.74734998</v>
      </c>
      <c r="M314" s="82"/>
      <c r="N314" s="148"/>
      <c r="O314" s="89">
        <v>8</v>
      </c>
      <c r="P314" s="148"/>
      <c r="Q314" s="87" t="s">
        <v>707</v>
      </c>
      <c r="R314" s="87">
        <v>90752825.422499999</v>
      </c>
      <c r="S314" s="87">
        <v>0</v>
      </c>
      <c r="T314" s="87">
        <v>79396895.610599995</v>
      </c>
      <c r="U314" s="87">
        <v>2722584.7626999998</v>
      </c>
      <c r="V314" s="87">
        <f t="shared" si="83"/>
        <v>1361292.3813499999</v>
      </c>
      <c r="W314" s="87">
        <f t="shared" si="86"/>
        <v>1361292.3813499999</v>
      </c>
      <c r="X314" s="87">
        <v>162040741.2624</v>
      </c>
      <c r="Y314" s="88">
        <f t="shared" si="78"/>
        <v>333551754.67685002</v>
      </c>
    </row>
    <row r="315" spans="1:25" ht="24.9" customHeight="1" x14ac:dyDescent="0.25">
      <c r="A315" s="146"/>
      <c r="B315" s="148"/>
      <c r="C315" s="83">
        <v>8</v>
      </c>
      <c r="D315" s="87" t="s">
        <v>356</v>
      </c>
      <c r="E315" s="87">
        <v>80376481.513400003</v>
      </c>
      <c r="F315" s="87">
        <v>0</v>
      </c>
      <c r="G315" s="87">
        <v>33867707.142800003</v>
      </c>
      <c r="H315" s="87">
        <v>2411294.4454000001</v>
      </c>
      <c r="I315" s="87">
        <f t="shared" si="90"/>
        <v>1205647.2227</v>
      </c>
      <c r="J315" s="87">
        <f t="shared" si="79"/>
        <v>1205647.2227</v>
      </c>
      <c r="K315" s="100">
        <v>69120440.1391</v>
      </c>
      <c r="L315" s="88">
        <f t="shared" si="77"/>
        <v>184570276.01800001</v>
      </c>
      <c r="M315" s="82"/>
      <c r="N315" s="148"/>
      <c r="O315" s="89">
        <v>9</v>
      </c>
      <c r="P315" s="148"/>
      <c r="Q315" s="87" t="s">
        <v>708</v>
      </c>
      <c r="R315" s="87">
        <v>86562469.835600004</v>
      </c>
      <c r="S315" s="87">
        <v>0</v>
      </c>
      <c r="T315" s="87">
        <v>80200742.476199999</v>
      </c>
      <c r="U315" s="87">
        <v>2596874.0951</v>
      </c>
      <c r="V315" s="87">
        <f t="shared" si="83"/>
        <v>1298437.04755</v>
      </c>
      <c r="W315" s="87">
        <f t="shared" si="86"/>
        <v>1298437.04755</v>
      </c>
      <c r="X315" s="87">
        <v>163681308.45289999</v>
      </c>
      <c r="Y315" s="88">
        <f t="shared" si="78"/>
        <v>331742957.81225002</v>
      </c>
    </row>
    <row r="316" spans="1:25" ht="24.9" customHeight="1" x14ac:dyDescent="0.25">
      <c r="A316" s="146"/>
      <c r="B316" s="148"/>
      <c r="C316" s="83">
        <v>9</v>
      </c>
      <c r="D316" s="87" t="s">
        <v>357</v>
      </c>
      <c r="E316" s="87">
        <v>90430042.334900007</v>
      </c>
      <c r="F316" s="87">
        <v>0</v>
      </c>
      <c r="G316" s="87">
        <v>37473599.1369</v>
      </c>
      <c r="H316" s="87">
        <v>2712901.27</v>
      </c>
      <c r="I316" s="87">
        <f t="shared" si="90"/>
        <v>1356450.635</v>
      </c>
      <c r="J316" s="87">
        <f t="shared" si="79"/>
        <v>1356450.635</v>
      </c>
      <c r="K316" s="100">
        <v>76479687.716000006</v>
      </c>
      <c r="L316" s="88">
        <f t="shared" si="77"/>
        <v>205739779.82280001</v>
      </c>
      <c r="M316" s="82"/>
      <c r="N316" s="148"/>
      <c r="O316" s="89">
        <v>10</v>
      </c>
      <c r="P316" s="148"/>
      <c r="Q316" s="87" t="s">
        <v>709</v>
      </c>
      <c r="R316" s="87">
        <v>101508427.84100001</v>
      </c>
      <c r="S316" s="87">
        <v>0</v>
      </c>
      <c r="T316" s="87">
        <v>83670410.262400001</v>
      </c>
      <c r="U316" s="87">
        <v>3045252.8352000001</v>
      </c>
      <c r="V316" s="87">
        <f t="shared" si="83"/>
        <v>1522626.4176</v>
      </c>
      <c r="W316" s="87">
        <f t="shared" si="86"/>
        <v>1522626.4176</v>
      </c>
      <c r="X316" s="87">
        <v>170762536.70100001</v>
      </c>
      <c r="Y316" s="88">
        <f t="shared" si="78"/>
        <v>357464001.222</v>
      </c>
    </row>
    <row r="317" spans="1:25" ht="24.9" customHeight="1" x14ac:dyDescent="0.25">
      <c r="A317" s="146"/>
      <c r="B317" s="148"/>
      <c r="C317" s="83">
        <v>10</v>
      </c>
      <c r="D317" s="87" t="s">
        <v>358</v>
      </c>
      <c r="E317" s="87">
        <v>79927501.190900013</v>
      </c>
      <c r="F317" s="87">
        <v>0</v>
      </c>
      <c r="G317" s="87">
        <v>34973261.078400001</v>
      </c>
      <c r="H317" s="87">
        <v>2397825.0356999999</v>
      </c>
      <c r="I317" s="87">
        <f t="shared" si="90"/>
        <v>1198912.5178499999</v>
      </c>
      <c r="J317" s="87">
        <f t="shared" si="79"/>
        <v>1198912.5178499999</v>
      </c>
      <c r="K317" s="100">
        <v>71376759.833299994</v>
      </c>
      <c r="L317" s="88">
        <f t="shared" si="77"/>
        <v>187476434.62045002</v>
      </c>
      <c r="M317" s="82"/>
      <c r="N317" s="148"/>
      <c r="O317" s="89">
        <v>11</v>
      </c>
      <c r="P317" s="148"/>
      <c r="Q317" s="87" t="s">
        <v>710</v>
      </c>
      <c r="R317" s="87">
        <v>90403435.404500008</v>
      </c>
      <c r="S317" s="87">
        <v>0</v>
      </c>
      <c r="T317" s="87">
        <v>82165450.159799993</v>
      </c>
      <c r="U317" s="87">
        <v>2712103.0621000002</v>
      </c>
      <c r="V317" s="87">
        <f t="shared" si="83"/>
        <v>1356051.5310500001</v>
      </c>
      <c r="W317" s="87">
        <f t="shared" si="86"/>
        <v>1356051.5310500001</v>
      </c>
      <c r="X317" s="87">
        <v>167691070.8872</v>
      </c>
      <c r="Y317" s="88">
        <f t="shared" si="78"/>
        <v>341616007.98255002</v>
      </c>
    </row>
    <row r="318" spans="1:25" ht="24.9" customHeight="1" x14ac:dyDescent="0.25">
      <c r="A318" s="146"/>
      <c r="B318" s="148"/>
      <c r="C318" s="83">
        <v>11</v>
      </c>
      <c r="D318" s="87" t="s">
        <v>359</v>
      </c>
      <c r="E318" s="87">
        <v>98587218.2016</v>
      </c>
      <c r="F318" s="87">
        <v>0</v>
      </c>
      <c r="G318" s="87">
        <v>40305997.3829</v>
      </c>
      <c r="H318" s="87">
        <v>2957616.5460000001</v>
      </c>
      <c r="I318" s="87">
        <f t="shared" si="90"/>
        <v>1478808.273</v>
      </c>
      <c r="J318" s="87">
        <f t="shared" si="79"/>
        <v>1478808.273</v>
      </c>
      <c r="K318" s="100">
        <v>82260315.633499995</v>
      </c>
      <c r="L318" s="88">
        <f t="shared" si="77"/>
        <v>222632339.491</v>
      </c>
      <c r="M318" s="82"/>
      <c r="N318" s="148"/>
      <c r="O318" s="89">
        <v>12</v>
      </c>
      <c r="P318" s="148"/>
      <c r="Q318" s="87" t="s">
        <v>711</v>
      </c>
      <c r="R318" s="87">
        <v>86523842.908899993</v>
      </c>
      <c r="S318" s="87">
        <v>0</v>
      </c>
      <c r="T318" s="87">
        <v>79312403.038200006</v>
      </c>
      <c r="U318" s="87">
        <v>2595715.2873</v>
      </c>
      <c r="V318" s="87">
        <f t="shared" si="83"/>
        <v>1297857.64365</v>
      </c>
      <c r="W318" s="87">
        <f t="shared" si="86"/>
        <v>1297857.64365</v>
      </c>
      <c r="X318" s="87">
        <v>161868300.7789</v>
      </c>
      <c r="Y318" s="88">
        <f t="shared" si="78"/>
        <v>329002404.36965001</v>
      </c>
    </row>
    <row r="319" spans="1:25" ht="24.9" customHeight="1" x14ac:dyDescent="0.25">
      <c r="A319" s="146"/>
      <c r="B319" s="148"/>
      <c r="C319" s="83">
        <v>12</v>
      </c>
      <c r="D319" s="87" t="s">
        <v>360</v>
      </c>
      <c r="E319" s="87">
        <v>83729669.23179999</v>
      </c>
      <c r="F319" s="87">
        <v>0</v>
      </c>
      <c r="G319" s="87">
        <v>34642295.3543</v>
      </c>
      <c r="H319" s="87">
        <v>2511890.077</v>
      </c>
      <c r="I319" s="87">
        <f t="shared" si="90"/>
        <v>1255945.0385</v>
      </c>
      <c r="J319" s="87">
        <f t="shared" si="79"/>
        <v>1255945.0385</v>
      </c>
      <c r="K319" s="100">
        <v>70701293.483500004</v>
      </c>
      <c r="L319" s="88">
        <f t="shared" si="77"/>
        <v>190329203.1081</v>
      </c>
      <c r="M319" s="82"/>
      <c r="N319" s="148"/>
      <c r="O319" s="89">
        <v>13</v>
      </c>
      <c r="P319" s="148"/>
      <c r="Q319" s="87" t="s">
        <v>712</v>
      </c>
      <c r="R319" s="87">
        <v>102718840.5704</v>
      </c>
      <c r="S319" s="87">
        <v>0</v>
      </c>
      <c r="T319" s="87">
        <v>86936507.861200005</v>
      </c>
      <c r="U319" s="87">
        <v>3081565.2171</v>
      </c>
      <c r="V319" s="87">
        <f t="shared" si="83"/>
        <v>1540782.60855</v>
      </c>
      <c r="W319" s="87">
        <f t="shared" si="86"/>
        <v>1540782.60855</v>
      </c>
      <c r="X319" s="87">
        <v>177428299.53560001</v>
      </c>
      <c r="Y319" s="88">
        <f t="shared" si="78"/>
        <v>368624430.57574999</v>
      </c>
    </row>
    <row r="320" spans="1:25" ht="24.9" customHeight="1" x14ac:dyDescent="0.25">
      <c r="A320" s="146"/>
      <c r="B320" s="148"/>
      <c r="C320" s="83">
        <v>13</v>
      </c>
      <c r="D320" s="87" t="s">
        <v>361</v>
      </c>
      <c r="E320" s="87">
        <v>75639215.302600011</v>
      </c>
      <c r="F320" s="87">
        <v>0</v>
      </c>
      <c r="G320" s="87">
        <v>33560819.612999998</v>
      </c>
      <c r="H320" s="87">
        <v>2269176.4591000001</v>
      </c>
      <c r="I320" s="87">
        <f t="shared" si="90"/>
        <v>1134588.22955</v>
      </c>
      <c r="J320" s="87">
        <f t="shared" si="79"/>
        <v>1134588.22955</v>
      </c>
      <c r="K320" s="100">
        <v>68494114.859699994</v>
      </c>
      <c r="L320" s="88">
        <f t="shared" si="77"/>
        <v>178828738.00485</v>
      </c>
      <c r="M320" s="82"/>
      <c r="N320" s="148"/>
      <c r="O320" s="89">
        <v>14</v>
      </c>
      <c r="P320" s="148"/>
      <c r="Q320" s="87" t="s">
        <v>713</v>
      </c>
      <c r="R320" s="87">
        <v>125790360.94220001</v>
      </c>
      <c r="S320" s="87">
        <v>0</v>
      </c>
      <c r="T320" s="87">
        <v>99382161.629099995</v>
      </c>
      <c r="U320" s="87">
        <v>3773710.8283000002</v>
      </c>
      <c r="V320" s="87">
        <f t="shared" si="83"/>
        <v>1886855.4141500001</v>
      </c>
      <c r="W320" s="87">
        <f t="shared" si="86"/>
        <v>1886855.4141500001</v>
      </c>
      <c r="X320" s="87">
        <v>202828574.27610001</v>
      </c>
      <c r="Y320" s="88">
        <f t="shared" si="78"/>
        <v>429887952.26155001</v>
      </c>
    </row>
    <row r="321" spans="1:25" ht="24.9" customHeight="1" x14ac:dyDescent="0.25">
      <c r="A321" s="146"/>
      <c r="B321" s="148"/>
      <c r="C321" s="83">
        <v>14</v>
      </c>
      <c r="D321" s="87" t="s">
        <v>362</v>
      </c>
      <c r="E321" s="87">
        <v>73609276.782499999</v>
      </c>
      <c r="F321" s="87">
        <v>0</v>
      </c>
      <c r="G321" s="87">
        <v>32346840.839200001</v>
      </c>
      <c r="H321" s="87">
        <v>2208278.3034999999</v>
      </c>
      <c r="I321" s="87">
        <f t="shared" si="90"/>
        <v>1104139.15175</v>
      </c>
      <c r="J321" s="87">
        <f t="shared" si="79"/>
        <v>1104139.15175</v>
      </c>
      <c r="K321" s="100">
        <v>66016511.436399996</v>
      </c>
      <c r="L321" s="88">
        <f t="shared" si="77"/>
        <v>173076768.20985001</v>
      </c>
      <c r="M321" s="82"/>
      <c r="N321" s="148"/>
      <c r="O321" s="89">
        <v>15</v>
      </c>
      <c r="P321" s="148"/>
      <c r="Q321" s="87" t="s">
        <v>714</v>
      </c>
      <c r="R321" s="87">
        <v>101556003.11899999</v>
      </c>
      <c r="S321" s="87">
        <v>0</v>
      </c>
      <c r="T321" s="87">
        <v>86117192.579899997</v>
      </c>
      <c r="U321" s="87">
        <v>3046680.0935999998</v>
      </c>
      <c r="V321" s="87">
        <f t="shared" si="83"/>
        <v>1523340.0467999999</v>
      </c>
      <c r="W321" s="87">
        <f t="shared" si="86"/>
        <v>1523340.0467999999</v>
      </c>
      <c r="X321" s="87">
        <v>175756162.93009999</v>
      </c>
      <c r="Y321" s="88">
        <f t="shared" si="78"/>
        <v>364952698.67579997</v>
      </c>
    </row>
    <row r="322" spans="1:25" ht="24.9" customHeight="1" x14ac:dyDescent="0.25">
      <c r="A322" s="146"/>
      <c r="B322" s="148"/>
      <c r="C322" s="83">
        <v>15</v>
      </c>
      <c r="D322" s="87" t="s">
        <v>363</v>
      </c>
      <c r="E322" s="87">
        <v>65574197.364299998</v>
      </c>
      <c r="F322" s="87">
        <v>0</v>
      </c>
      <c r="G322" s="87">
        <v>28821209.4925</v>
      </c>
      <c r="H322" s="87">
        <v>1967225.9209</v>
      </c>
      <c r="I322" s="87">
        <f t="shared" si="90"/>
        <v>983612.96045000001</v>
      </c>
      <c r="J322" s="87">
        <f t="shared" si="79"/>
        <v>983612.96045000001</v>
      </c>
      <c r="K322" s="100">
        <v>58821067.427599996</v>
      </c>
      <c r="L322" s="88">
        <f t="shared" si="77"/>
        <v>154200087.24484998</v>
      </c>
      <c r="M322" s="82"/>
      <c r="N322" s="148"/>
      <c r="O322" s="89">
        <v>16</v>
      </c>
      <c r="P322" s="148"/>
      <c r="Q322" s="87" t="s">
        <v>715</v>
      </c>
      <c r="R322" s="87">
        <v>102478911.6284</v>
      </c>
      <c r="S322" s="87">
        <v>0</v>
      </c>
      <c r="T322" s="87">
        <v>86191762.017700002</v>
      </c>
      <c r="U322" s="87">
        <v>3074367.3489000001</v>
      </c>
      <c r="V322" s="87">
        <f t="shared" si="83"/>
        <v>1537183.67445</v>
      </c>
      <c r="W322" s="87">
        <f t="shared" si="86"/>
        <v>1537183.67445</v>
      </c>
      <c r="X322" s="87">
        <v>175908351.33610001</v>
      </c>
      <c r="Y322" s="88">
        <f t="shared" si="78"/>
        <v>366116208.65665001</v>
      </c>
    </row>
    <row r="323" spans="1:25" ht="24.9" customHeight="1" x14ac:dyDescent="0.25">
      <c r="A323" s="146"/>
      <c r="B323" s="148"/>
      <c r="C323" s="83">
        <v>16</v>
      </c>
      <c r="D323" s="87" t="s">
        <v>364</v>
      </c>
      <c r="E323" s="87">
        <v>71081573.513999999</v>
      </c>
      <c r="F323" s="87">
        <v>0</v>
      </c>
      <c r="G323" s="87">
        <v>31591077.397799999</v>
      </c>
      <c r="H323" s="87">
        <v>2132447.2053999999</v>
      </c>
      <c r="I323" s="87">
        <f t="shared" si="90"/>
        <v>1066223.6026999999</v>
      </c>
      <c r="J323" s="87">
        <f t="shared" si="79"/>
        <v>1066223.6026999999</v>
      </c>
      <c r="K323" s="100">
        <v>64474077.474399999</v>
      </c>
      <c r="L323" s="88">
        <f t="shared" si="77"/>
        <v>168212951.98890001</v>
      </c>
      <c r="M323" s="82"/>
      <c r="N323" s="148"/>
      <c r="O323" s="89">
        <v>17</v>
      </c>
      <c r="P323" s="148"/>
      <c r="Q323" s="87" t="s">
        <v>716</v>
      </c>
      <c r="R323" s="87">
        <v>70407589.789199993</v>
      </c>
      <c r="S323" s="87">
        <v>0</v>
      </c>
      <c r="T323" s="87">
        <v>70918379.714100003</v>
      </c>
      <c r="U323" s="87">
        <v>2112227.6937000002</v>
      </c>
      <c r="V323" s="87">
        <f t="shared" si="83"/>
        <v>1056113.8468500001</v>
      </c>
      <c r="W323" s="87">
        <f t="shared" si="86"/>
        <v>1056113.8468500001</v>
      </c>
      <c r="X323" s="87">
        <v>144736979.06740001</v>
      </c>
      <c r="Y323" s="88">
        <f t="shared" si="78"/>
        <v>287119062.41755003</v>
      </c>
    </row>
    <row r="324" spans="1:25" ht="24.9" customHeight="1" x14ac:dyDescent="0.25">
      <c r="A324" s="146"/>
      <c r="B324" s="148"/>
      <c r="C324" s="83">
        <v>17</v>
      </c>
      <c r="D324" s="87" t="s">
        <v>365</v>
      </c>
      <c r="E324" s="87">
        <v>83447217.589299992</v>
      </c>
      <c r="F324" s="87">
        <v>0</v>
      </c>
      <c r="G324" s="87">
        <v>33407448.812199999</v>
      </c>
      <c r="H324" s="87">
        <v>2503416.5277</v>
      </c>
      <c r="I324" s="87">
        <f t="shared" si="90"/>
        <v>1251708.26385</v>
      </c>
      <c r="J324" s="87">
        <f t="shared" si="79"/>
        <v>1251708.26385</v>
      </c>
      <c r="K324" s="100">
        <v>68181101.132400006</v>
      </c>
      <c r="L324" s="88">
        <f t="shared" si="77"/>
        <v>186287475.79775</v>
      </c>
      <c r="M324" s="82"/>
      <c r="N324" s="148"/>
      <c r="O324" s="89">
        <v>18</v>
      </c>
      <c r="P324" s="148"/>
      <c r="Q324" s="87" t="s">
        <v>717</v>
      </c>
      <c r="R324" s="87">
        <v>86636839.978199989</v>
      </c>
      <c r="S324" s="87">
        <v>0</v>
      </c>
      <c r="T324" s="87">
        <v>81669147.502100006</v>
      </c>
      <c r="U324" s="87">
        <v>2599105.1993</v>
      </c>
      <c r="V324" s="87">
        <f t="shared" si="83"/>
        <v>1299552.59965</v>
      </c>
      <c r="W324" s="87">
        <f t="shared" si="86"/>
        <v>1299552.59965</v>
      </c>
      <c r="X324" s="87">
        <v>166678169.18709999</v>
      </c>
      <c r="Y324" s="88">
        <f t="shared" si="78"/>
        <v>336283709.26705003</v>
      </c>
    </row>
    <row r="325" spans="1:25" ht="24.9" customHeight="1" x14ac:dyDescent="0.25">
      <c r="A325" s="146"/>
      <c r="B325" s="148"/>
      <c r="C325" s="83">
        <v>18</v>
      </c>
      <c r="D325" s="87" t="s">
        <v>366</v>
      </c>
      <c r="E325" s="87">
        <v>90321793.751900002</v>
      </c>
      <c r="F325" s="87">
        <v>0</v>
      </c>
      <c r="G325" s="87">
        <v>36291724.622100003</v>
      </c>
      <c r="H325" s="87">
        <v>2709653.8125999998</v>
      </c>
      <c r="I325" s="87">
        <f t="shared" si="90"/>
        <v>1354826.9062999999</v>
      </c>
      <c r="J325" s="87">
        <f t="shared" si="79"/>
        <v>1354826.9062999999</v>
      </c>
      <c r="K325" s="100">
        <v>74067605.719799995</v>
      </c>
      <c r="L325" s="88">
        <f t="shared" si="77"/>
        <v>202035951.00010002</v>
      </c>
      <c r="M325" s="82"/>
      <c r="N325" s="148"/>
      <c r="O325" s="89">
        <v>19</v>
      </c>
      <c r="P325" s="148"/>
      <c r="Q325" s="87" t="s">
        <v>718</v>
      </c>
      <c r="R325" s="87">
        <v>68668237.875799999</v>
      </c>
      <c r="S325" s="87">
        <v>0</v>
      </c>
      <c r="T325" s="87">
        <v>72792319.901999995</v>
      </c>
      <c r="U325" s="87">
        <v>2060047.1362999999</v>
      </c>
      <c r="V325" s="87">
        <f t="shared" si="83"/>
        <v>1030023.5681499999</v>
      </c>
      <c r="W325" s="87">
        <f t="shared" si="86"/>
        <v>1030023.5681499999</v>
      </c>
      <c r="X325" s="87">
        <v>148561494.55739999</v>
      </c>
      <c r="Y325" s="88">
        <f t="shared" si="78"/>
        <v>291052075.90335</v>
      </c>
    </row>
    <row r="326" spans="1:25" ht="24.9" customHeight="1" x14ac:dyDescent="0.25">
      <c r="A326" s="146"/>
      <c r="B326" s="148"/>
      <c r="C326" s="83">
        <v>19</v>
      </c>
      <c r="D326" s="87" t="s">
        <v>367</v>
      </c>
      <c r="E326" s="87">
        <v>79135107.901199996</v>
      </c>
      <c r="F326" s="87">
        <v>0</v>
      </c>
      <c r="G326" s="87">
        <v>32621551.1459</v>
      </c>
      <c r="H326" s="87">
        <v>2374053.2370000002</v>
      </c>
      <c r="I326" s="87">
        <f t="shared" si="90"/>
        <v>1187026.6185000001</v>
      </c>
      <c r="J326" s="87">
        <f t="shared" si="79"/>
        <v>1187026.6185000001</v>
      </c>
      <c r="K326" s="100">
        <v>66577166.376199998</v>
      </c>
      <c r="L326" s="88">
        <f t="shared" si="77"/>
        <v>179520852.04179999</v>
      </c>
      <c r="M326" s="82"/>
      <c r="N326" s="148"/>
      <c r="O326" s="89">
        <v>20</v>
      </c>
      <c r="P326" s="148"/>
      <c r="Q326" s="87" t="s">
        <v>719</v>
      </c>
      <c r="R326" s="87">
        <v>74276331.582999989</v>
      </c>
      <c r="S326" s="87">
        <v>0</v>
      </c>
      <c r="T326" s="87">
        <v>76524075.184</v>
      </c>
      <c r="U326" s="87">
        <v>2228289.9474999998</v>
      </c>
      <c r="V326" s="87">
        <f t="shared" si="83"/>
        <v>1114144.9737499999</v>
      </c>
      <c r="W326" s="87">
        <f t="shared" si="86"/>
        <v>1114144.9737499999</v>
      </c>
      <c r="X326" s="87">
        <v>156177615.91150001</v>
      </c>
      <c r="Y326" s="88">
        <f t="shared" si="78"/>
        <v>308092167.65224999</v>
      </c>
    </row>
    <row r="327" spans="1:25" ht="24.9" customHeight="1" x14ac:dyDescent="0.25">
      <c r="A327" s="146"/>
      <c r="B327" s="148"/>
      <c r="C327" s="83">
        <v>20</v>
      </c>
      <c r="D327" s="87" t="s">
        <v>368</v>
      </c>
      <c r="E327" s="87">
        <v>70303254.402600005</v>
      </c>
      <c r="F327" s="87">
        <v>0</v>
      </c>
      <c r="G327" s="87">
        <v>30214461.366799999</v>
      </c>
      <c r="H327" s="87">
        <v>2109097.6321</v>
      </c>
      <c r="I327" s="87">
        <f t="shared" si="90"/>
        <v>1054548.81605</v>
      </c>
      <c r="J327" s="87">
        <f t="shared" si="79"/>
        <v>1054548.81605</v>
      </c>
      <c r="K327" s="100">
        <v>61664548.457099997</v>
      </c>
      <c r="L327" s="88">
        <f t="shared" si="77"/>
        <v>163236813.04255</v>
      </c>
      <c r="M327" s="82"/>
      <c r="N327" s="148"/>
      <c r="O327" s="89">
        <v>21</v>
      </c>
      <c r="P327" s="148"/>
      <c r="Q327" s="87" t="s">
        <v>720</v>
      </c>
      <c r="R327" s="87">
        <v>76713931.347199991</v>
      </c>
      <c r="S327" s="87">
        <v>0</v>
      </c>
      <c r="T327" s="87">
        <v>74420954.365799993</v>
      </c>
      <c r="U327" s="87">
        <v>2301417.9404000002</v>
      </c>
      <c r="V327" s="87">
        <f t="shared" si="83"/>
        <v>1150708.9702000001</v>
      </c>
      <c r="W327" s="87">
        <f t="shared" si="86"/>
        <v>1150708.9702000001</v>
      </c>
      <c r="X327" s="87">
        <v>151885366.7784</v>
      </c>
      <c r="Y327" s="88">
        <f t="shared" si="78"/>
        <v>304170961.46160001</v>
      </c>
    </row>
    <row r="328" spans="1:25" ht="24.9" customHeight="1" x14ac:dyDescent="0.25">
      <c r="A328" s="146"/>
      <c r="B328" s="148"/>
      <c r="C328" s="83">
        <v>21</v>
      </c>
      <c r="D328" s="87" t="s">
        <v>369</v>
      </c>
      <c r="E328" s="87">
        <v>77323919.339200005</v>
      </c>
      <c r="F328" s="87">
        <v>0</v>
      </c>
      <c r="G328" s="87">
        <v>33386216.222800002</v>
      </c>
      <c r="H328" s="87">
        <v>2319717.5802000002</v>
      </c>
      <c r="I328" s="87">
        <f t="shared" si="90"/>
        <v>1159858.7901000001</v>
      </c>
      <c r="J328" s="87">
        <f t="shared" si="79"/>
        <v>1159858.7901000001</v>
      </c>
      <c r="K328" s="100">
        <v>68137767.643000007</v>
      </c>
      <c r="L328" s="88">
        <f t="shared" ref="L328:L391" si="91">E328+F328+G328+J328+K328</f>
        <v>180007761.99510002</v>
      </c>
      <c r="M328" s="82"/>
      <c r="N328" s="148"/>
      <c r="O328" s="89">
        <v>22</v>
      </c>
      <c r="P328" s="148"/>
      <c r="Q328" s="87" t="s">
        <v>721</v>
      </c>
      <c r="R328" s="87">
        <v>142467731.13260001</v>
      </c>
      <c r="S328" s="87">
        <v>0</v>
      </c>
      <c r="T328" s="87">
        <v>104951229.0581</v>
      </c>
      <c r="U328" s="87">
        <v>4274031.9340000004</v>
      </c>
      <c r="V328" s="87">
        <f t="shared" si="83"/>
        <v>2137015.9670000002</v>
      </c>
      <c r="W328" s="87">
        <f t="shared" si="86"/>
        <v>2137015.9670000002</v>
      </c>
      <c r="X328" s="87">
        <v>214194457.12819999</v>
      </c>
      <c r="Y328" s="88">
        <f t="shared" ref="Y328:Y391" si="92">R328+S328+T328+W328+X328</f>
        <v>463750433.2859</v>
      </c>
    </row>
    <row r="329" spans="1:25" ht="24.9" customHeight="1" x14ac:dyDescent="0.25">
      <c r="A329" s="146"/>
      <c r="B329" s="148"/>
      <c r="C329" s="83">
        <v>22</v>
      </c>
      <c r="D329" s="87" t="s">
        <v>370</v>
      </c>
      <c r="E329" s="87">
        <v>75219402.870900005</v>
      </c>
      <c r="F329" s="87">
        <v>0</v>
      </c>
      <c r="G329" s="87">
        <v>31728906.818599999</v>
      </c>
      <c r="H329" s="87">
        <v>2256582.0861</v>
      </c>
      <c r="I329" s="87">
        <f t="shared" si="90"/>
        <v>1128291.04305</v>
      </c>
      <c r="J329" s="87">
        <f t="shared" si="79"/>
        <v>1128291.04305</v>
      </c>
      <c r="K329" s="100">
        <v>64755372.874499999</v>
      </c>
      <c r="L329" s="88">
        <f t="shared" si="91"/>
        <v>172831973.60705</v>
      </c>
      <c r="M329" s="82"/>
      <c r="N329" s="149"/>
      <c r="O329" s="89">
        <v>23</v>
      </c>
      <c r="P329" s="149"/>
      <c r="Q329" s="87" t="s">
        <v>722</v>
      </c>
      <c r="R329" s="87">
        <v>84324681.051300004</v>
      </c>
      <c r="S329" s="87">
        <v>0</v>
      </c>
      <c r="T329" s="87">
        <v>74064159.305999994</v>
      </c>
      <c r="U329" s="87">
        <v>2529740.4314999999</v>
      </c>
      <c r="V329" s="87">
        <f t="shared" si="83"/>
        <v>1264870.21575</v>
      </c>
      <c r="W329" s="87">
        <f t="shared" si="86"/>
        <v>1264870.21575</v>
      </c>
      <c r="X329" s="87">
        <v>151157185.46219999</v>
      </c>
      <c r="Y329" s="88">
        <f t="shared" si="92"/>
        <v>310810896.03524995</v>
      </c>
    </row>
    <row r="330" spans="1:25" ht="24.9" customHeight="1" x14ac:dyDescent="0.25">
      <c r="A330" s="146"/>
      <c r="B330" s="148"/>
      <c r="C330" s="83">
        <v>23</v>
      </c>
      <c r="D330" s="87" t="s">
        <v>371</v>
      </c>
      <c r="E330" s="87">
        <v>72756573.48089999</v>
      </c>
      <c r="F330" s="87">
        <v>0</v>
      </c>
      <c r="G330" s="87">
        <v>31131986.494800001</v>
      </c>
      <c r="H330" s="87">
        <v>2182697.2044000002</v>
      </c>
      <c r="I330" s="87">
        <f t="shared" si="90"/>
        <v>1091348.6022000001</v>
      </c>
      <c r="J330" s="87">
        <f t="shared" ref="J330:J393" si="93">H330-I330</f>
        <v>1091348.6022000001</v>
      </c>
      <c r="K330" s="100">
        <v>63537121.064999998</v>
      </c>
      <c r="L330" s="88">
        <f t="shared" si="91"/>
        <v>168517029.64289999</v>
      </c>
      <c r="M330" s="82"/>
      <c r="N330" s="83"/>
      <c r="O330" s="154" t="s">
        <v>934</v>
      </c>
      <c r="P330" s="155"/>
      <c r="Q330" s="90"/>
      <c r="R330" s="90">
        <f t="shared" ref="R330:T330" si="94">SUM(R307:R329)</f>
        <v>2109224423.2412</v>
      </c>
      <c r="S330" s="90">
        <f t="shared" si="94"/>
        <v>0</v>
      </c>
      <c r="T330" s="90">
        <f t="shared" si="94"/>
        <v>1884140119.3985</v>
      </c>
      <c r="U330" s="90">
        <f>SUM(U307:U329)</f>
        <v>63276732.697299995</v>
      </c>
      <c r="V330" s="90">
        <f t="shared" ref="V330:X330" si="95">SUM(V307:V329)</f>
        <v>31638366.348649997</v>
      </c>
      <c r="W330" s="90">
        <f t="shared" si="86"/>
        <v>31638366.348649997</v>
      </c>
      <c r="X330" s="90">
        <f t="shared" si="95"/>
        <v>3845332481.0959997</v>
      </c>
      <c r="Y330" s="91">
        <f t="shared" si="92"/>
        <v>7870335390.0843496</v>
      </c>
    </row>
    <row r="331" spans="1:25" ht="24.9" customHeight="1" x14ac:dyDescent="0.25">
      <c r="A331" s="146"/>
      <c r="B331" s="148"/>
      <c r="C331" s="83">
        <v>24</v>
      </c>
      <c r="D331" s="87" t="s">
        <v>372</v>
      </c>
      <c r="E331" s="87">
        <v>75265717.321999997</v>
      </c>
      <c r="F331" s="87">
        <v>0</v>
      </c>
      <c r="G331" s="87">
        <v>31545693.649900001</v>
      </c>
      <c r="H331" s="87">
        <v>2257971.5197000001</v>
      </c>
      <c r="I331" s="87">
        <f t="shared" si="90"/>
        <v>1128985.75985</v>
      </c>
      <c r="J331" s="87">
        <f t="shared" si="93"/>
        <v>1128985.75985</v>
      </c>
      <c r="K331" s="100">
        <v>64381454.0022</v>
      </c>
      <c r="L331" s="88">
        <f t="shared" si="91"/>
        <v>172321850.73394999</v>
      </c>
      <c r="M331" s="82"/>
      <c r="N331" s="147">
        <v>33</v>
      </c>
      <c r="O331" s="89">
        <v>1</v>
      </c>
      <c r="P331" s="161" t="s">
        <v>63</v>
      </c>
      <c r="Q331" s="87" t="s">
        <v>723</v>
      </c>
      <c r="R331" s="87">
        <v>79004892.894299999</v>
      </c>
      <c r="S331" s="87">
        <f>-1564740.79</f>
        <v>-1564740.79</v>
      </c>
      <c r="T331" s="87">
        <v>30361083.993700001</v>
      </c>
      <c r="U331" s="87">
        <v>2370146.7867999999</v>
      </c>
      <c r="V331" s="87">
        <v>0</v>
      </c>
      <c r="W331" s="87">
        <f t="shared" si="86"/>
        <v>2370146.7867999999</v>
      </c>
      <c r="X331" s="87">
        <v>61963789.869000003</v>
      </c>
      <c r="Y331" s="88">
        <f t="shared" si="92"/>
        <v>172135172.75379997</v>
      </c>
    </row>
    <row r="332" spans="1:25" ht="24.9" customHeight="1" x14ac:dyDescent="0.25">
      <c r="A332" s="146"/>
      <c r="B332" s="148"/>
      <c r="C332" s="83">
        <v>25</v>
      </c>
      <c r="D332" s="87" t="s">
        <v>373</v>
      </c>
      <c r="E332" s="87">
        <v>75954991.522599995</v>
      </c>
      <c r="F332" s="87">
        <v>0</v>
      </c>
      <c r="G332" s="87">
        <v>32254978.880100001</v>
      </c>
      <c r="H332" s="87">
        <v>2278649.7456999999</v>
      </c>
      <c r="I332" s="87">
        <f t="shared" si="90"/>
        <v>1139324.8728499999</v>
      </c>
      <c r="J332" s="87">
        <f t="shared" si="93"/>
        <v>1139324.8728499999</v>
      </c>
      <c r="K332" s="100">
        <v>65829030.807099998</v>
      </c>
      <c r="L332" s="88">
        <f t="shared" si="91"/>
        <v>175178326.08265001</v>
      </c>
      <c r="M332" s="82"/>
      <c r="N332" s="148"/>
      <c r="O332" s="89">
        <v>2</v>
      </c>
      <c r="P332" s="162"/>
      <c r="Q332" s="87" t="s">
        <v>724</v>
      </c>
      <c r="R332" s="87">
        <v>89934040.827299997</v>
      </c>
      <c r="S332" s="87">
        <f t="shared" ref="S332:S353" si="96">-1564740.79</f>
        <v>-1564740.79</v>
      </c>
      <c r="T332" s="87">
        <v>35496233.177199997</v>
      </c>
      <c r="U332" s="87">
        <v>2698021.2248</v>
      </c>
      <c r="V332" s="87">
        <v>0</v>
      </c>
      <c r="W332" s="87">
        <f t="shared" si="86"/>
        <v>2698021.2248</v>
      </c>
      <c r="X332" s="87">
        <v>72444091.067100003</v>
      </c>
      <c r="Y332" s="88">
        <f t="shared" si="92"/>
        <v>199007645.50639999</v>
      </c>
    </row>
    <row r="333" spans="1:25" ht="24.9" customHeight="1" x14ac:dyDescent="0.25">
      <c r="A333" s="146"/>
      <c r="B333" s="148"/>
      <c r="C333" s="83">
        <v>26</v>
      </c>
      <c r="D333" s="87" t="s">
        <v>374</v>
      </c>
      <c r="E333" s="87">
        <v>80803199.888999999</v>
      </c>
      <c r="F333" s="87">
        <v>0</v>
      </c>
      <c r="G333" s="87">
        <v>35770541.163800001</v>
      </c>
      <c r="H333" s="87">
        <v>2424095.9967</v>
      </c>
      <c r="I333" s="87">
        <f t="shared" si="90"/>
        <v>1212047.99835</v>
      </c>
      <c r="J333" s="87">
        <f t="shared" si="93"/>
        <v>1212047.99835</v>
      </c>
      <c r="K333" s="100">
        <v>73003924.913699999</v>
      </c>
      <c r="L333" s="88">
        <f t="shared" si="91"/>
        <v>190789713.96485001</v>
      </c>
      <c r="M333" s="82"/>
      <c r="N333" s="148"/>
      <c r="O333" s="89">
        <v>3</v>
      </c>
      <c r="P333" s="162"/>
      <c r="Q333" s="87" t="s">
        <v>849</v>
      </c>
      <c r="R333" s="87">
        <v>96918878.684700012</v>
      </c>
      <c r="S333" s="87">
        <f t="shared" si="96"/>
        <v>-1564740.79</v>
      </c>
      <c r="T333" s="87">
        <v>36892768.441600002</v>
      </c>
      <c r="U333" s="87">
        <v>2907566.3605</v>
      </c>
      <c r="V333" s="87">
        <v>0</v>
      </c>
      <c r="W333" s="87">
        <f t="shared" si="86"/>
        <v>2907566.3605</v>
      </c>
      <c r="X333" s="87">
        <v>75294273.151700005</v>
      </c>
      <c r="Y333" s="88">
        <f t="shared" si="92"/>
        <v>210448745.84850001</v>
      </c>
    </row>
    <row r="334" spans="1:25" ht="24.9" customHeight="1" x14ac:dyDescent="0.25">
      <c r="A334" s="146"/>
      <c r="B334" s="149"/>
      <c r="C334" s="83">
        <v>27</v>
      </c>
      <c r="D334" s="87" t="s">
        <v>375</v>
      </c>
      <c r="E334" s="87">
        <v>72285302.196700007</v>
      </c>
      <c r="F334" s="87">
        <v>0</v>
      </c>
      <c r="G334" s="87">
        <v>30215774.722899999</v>
      </c>
      <c r="H334" s="87">
        <v>2168559.0658999998</v>
      </c>
      <c r="I334" s="87">
        <f t="shared" si="90"/>
        <v>1084279.5329499999</v>
      </c>
      <c r="J334" s="87">
        <f t="shared" si="93"/>
        <v>1084279.5329499999</v>
      </c>
      <c r="K334" s="100">
        <v>61667228.879100002</v>
      </c>
      <c r="L334" s="88">
        <f t="shared" si="91"/>
        <v>165252585.33165002</v>
      </c>
      <c r="M334" s="82"/>
      <c r="N334" s="148"/>
      <c r="O334" s="89">
        <v>4</v>
      </c>
      <c r="P334" s="162"/>
      <c r="Q334" s="87" t="s">
        <v>725</v>
      </c>
      <c r="R334" s="87">
        <v>105230866.0555</v>
      </c>
      <c r="S334" s="87">
        <f t="shared" si="96"/>
        <v>-1564740.79</v>
      </c>
      <c r="T334" s="87">
        <v>40812479.5669</v>
      </c>
      <c r="U334" s="87">
        <v>3156925.9816999999</v>
      </c>
      <c r="V334" s="87">
        <v>0</v>
      </c>
      <c r="W334" s="87">
        <f t="shared" si="86"/>
        <v>3156925.9816999999</v>
      </c>
      <c r="X334" s="87">
        <v>83293992.679700002</v>
      </c>
      <c r="Y334" s="88">
        <f t="shared" si="92"/>
        <v>230929523.49379998</v>
      </c>
    </row>
    <row r="335" spans="1:25" ht="24.9" customHeight="1" x14ac:dyDescent="0.25">
      <c r="A335" s="83"/>
      <c r="B335" s="153" t="s">
        <v>935</v>
      </c>
      <c r="C335" s="154"/>
      <c r="D335" s="90"/>
      <c r="E335" s="90">
        <f>SUM(E308:E334)</f>
        <v>2136172222.6109998</v>
      </c>
      <c r="F335" s="90">
        <f t="shared" ref="F335:H335" si="97">SUM(F308:F334)</f>
        <v>0</v>
      </c>
      <c r="G335" s="90">
        <f>SUM(G308:G334)</f>
        <v>907377340.91280007</v>
      </c>
      <c r="H335" s="90">
        <f t="shared" si="97"/>
        <v>64085166.678200006</v>
      </c>
      <c r="I335" s="90">
        <f t="shared" si="90"/>
        <v>32042583.339100003</v>
      </c>
      <c r="J335" s="90">
        <f t="shared" si="93"/>
        <v>32042583.339100003</v>
      </c>
      <c r="K335" s="90">
        <f>SUM(K308:K334)</f>
        <v>1851862038.1255999</v>
      </c>
      <c r="L335" s="91">
        <f t="shared" si="91"/>
        <v>4927454184.9884996</v>
      </c>
      <c r="M335" s="82"/>
      <c r="N335" s="148"/>
      <c r="O335" s="89">
        <v>5</v>
      </c>
      <c r="P335" s="162"/>
      <c r="Q335" s="87" t="s">
        <v>726</v>
      </c>
      <c r="R335" s="87">
        <v>98991192.93689999</v>
      </c>
      <c r="S335" s="87">
        <f t="shared" si="96"/>
        <v>-1564740.79</v>
      </c>
      <c r="T335" s="87">
        <v>35998956.686700001</v>
      </c>
      <c r="U335" s="87">
        <v>2969735.7881</v>
      </c>
      <c r="V335" s="87">
        <v>0</v>
      </c>
      <c r="W335" s="87">
        <f t="shared" si="86"/>
        <v>2969735.7881</v>
      </c>
      <c r="X335" s="87">
        <v>73470097.052599996</v>
      </c>
      <c r="Y335" s="88">
        <f t="shared" si="92"/>
        <v>209865241.67429999</v>
      </c>
    </row>
    <row r="336" spans="1:25" ht="24.9" customHeight="1" x14ac:dyDescent="0.25">
      <c r="A336" s="146">
        <v>17</v>
      </c>
      <c r="B336" s="147" t="s">
        <v>936</v>
      </c>
      <c r="C336" s="83">
        <v>1</v>
      </c>
      <c r="D336" s="87" t="s">
        <v>376</v>
      </c>
      <c r="E336" s="87">
        <v>75485963.589599997</v>
      </c>
      <c r="F336" s="87">
        <v>0</v>
      </c>
      <c r="G336" s="87">
        <v>32882101.739</v>
      </c>
      <c r="H336" s="87">
        <v>2264578.9076999999</v>
      </c>
      <c r="I336" s="87">
        <v>0</v>
      </c>
      <c r="J336" s="87">
        <f>H336-I336</f>
        <v>2264578.9076999999</v>
      </c>
      <c r="K336" s="100">
        <v>67108922.8248</v>
      </c>
      <c r="L336" s="88">
        <f t="shared" si="91"/>
        <v>177741567.06110001</v>
      </c>
      <c r="M336" s="82"/>
      <c r="N336" s="148"/>
      <c r="O336" s="89">
        <v>6</v>
      </c>
      <c r="P336" s="162"/>
      <c r="Q336" s="87" t="s">
        <v>727</v>
      </c>
      <c r="R336" s="87">
        <v>89697225.692100003</v>
      </c>
      <c r="S336" s="87">
        <f t="shared" si="96"/>
        <v>-1564740.79</v>
      </c>
      <c r="T336" s="87">
        <v>29669164.249000002</v>
      </c>
      <c r="U336" s="87">
        <v>2690916.7708000001</v>
      </c>
      <c r="V336" s="87">
        <v>0</v>
      </c>
      <c r="W336" s="87">
        <f t="shared" si="86"/>
        <v>2690916.7708000001</v>
      </c>
      <c r="X336" s="87">
        <v>60551654.1998</v>
      </c>
      <c r="Y336" s="88">
        <f t="shared" si="92"/>
        <v>181044220.12169999</v>
      </c>
    </row>
    <row r="337" spans="1:25" ht="24.9" customHeight="1" x14ac:dyDescent="0.25">
      <c r="A337" s="146"/>
      <c r="B337" s="148"/>
      <c r="C337" s="83">
        <v>2</v>
      </c>
      <c r="D337" s="87" t="s">
        <v>377</v>
      </c>
      <c r="E337" s="87">
        <v>89278097.143600002</v>
      </c>
      <c r="F337" s="87">
        <v>0</v>
      </c>
      <c r="G337" s="87">
        <v>38434679.253200002</v>
      </c>
      <c r="H337" s="87">
        <v>2678342.9142999998</v>
      </c>
      <c r="I337" s="87">
        <v>0</v>
      </c>
      <c r="J337" s="87">
        <f t="shared" si="93"/>
        <v>2678342.9142999998</v>
      </c>
      <c r="K337" s="100">
        <v>78441151.489199996</v>
      </c>
      <c r="L337" s="88">
        <f t="shared" si="91"/>
        <v>208832270.8003</v>
      </c>
      <c r="M337" s="82"/>
      <c r="N337" s="148"/>
      <c r="O337" s="89">
        <v>7</v>
      </c>
      <c r="P337" s="162"/>
      <c r="Q337" s="87" t="s">
        <v>728</v>
      </c>
      <c r="R337" s="87">
        <v>102447030.94360001</v>
      </c>
      <c r="S337" s="87">
        <f t="shared" si="96"/>
        <v>-1564740.79</v>
      </c>
      <c r="T337" s="87">
        <v>39578727.488300003</v>
      </c>
      <c r="U337" s="87">
        <v>3073410.9282999998</v>
      </c>
      <c r="V337" s="87">
        <v>0</v>
      </c>
      <c r="W337" s="87">
        <f t="shared" si="86"/>
        <v>3073410.9282999998</v>
      </c>
      <c r="X337" s="87">
        <v>80776034.013699993</v>
      </c>
      <c r="Y337" s="88">
        <f t="shared" si="92"/>
        <v>224310462.58389997</v>
      </c>
    </row>
    <row r="338" spans="1:25" ht="24.9" customHeight="1" x14ac:dyDescent="0.25">
      <c r="A338" s="146"/>
      <c r="B338" s="148"/>
      <c r="C338" s="83">
        <v>3</v>
      </c>
      <c r="D338" s="87" t="s">
        <v>378</v>
      </c>
      <c r="E338" s="87">
        <v>110796553.35329999</v>
      </c>
      <c r="F338" s="87">
        <v>0</v>
      </c>
      <c r="G338" s="87">
        <v>46115769.135799997</v>
      </c>
      <c r="H338" s="87">
        <v>3323896.6006</v>
      </c>
      <c r="I338" s="87">
        <v>0</v>
      </c>
      <c r="J338" s="87">
        <f t="shared" si="93"/>
        <v>3323896.6006</v>
      </c>
      <c r="K338" s="100">
        <v>94117450.779200003</v>
      </c>
      <c r="L338" s="88">
        <f t="shared" si="91"/>
        <v>254353669.8689</v>
      </c>
      <c r="M338" s="82"/>
      <c r="N338" s="148"/>
      <c r="O338" s="89">
        <v>8</v>
      </c>
      <c r="P338" s="162"/>
      <c r="Q338" s="87" t="s">
        <v>729</v>
      </c>
      <c r="R338" s="87">
        <v>87419149.866799995</v>
      </c>
      <c r="S338" s="87">
        <f t="shared" si="96"/>
        <v>-1564740.79</v>
      </c>
      <c r="T338" s="87">
        <v>33678183.585600004</v>
      </c>
      <c r="U338" s="87">
        <v>2622574.4959999998</v>
      </c>
      <c r="V338" s="87">
        <v>0</v>
      </c>
      <c r="W338" s="87">
        <f t="shared" si="86"/>
        <v>2622574.4959999998</v>
      </c>
      <c r="X338" s="87">
        <v>68733642.425400004</v>
      </c>
      <c r="Y338" s="88">
        <f t="shared" si="92"/>
        <v>190888809.58380002</v>
      </c>
    </row>
    <row r="339" spans="1:25" ht="24.9" customHeight="1" x14ac:dyDescent="0.25">
      <c r="A339" s="146"/>
      <c r="B339" s="148"/>
      <c r="C339" s="83">
        <v>4</v>
      </c>
      <c r="D339" s="87" t="s">
        <v>379</v>
      </c>
      <c r="E339" s="87">
        <v>83804640.679699987</v>
      </c>
      <c r="F339" s="87">
        <v>0</v>
      </c>
      <c r="G339" s="87">
        <v>33635676.253700003</v>
      </c>
      <c r="H339" s="87">
        <v>2514139.2204</v>
      </c>
      <c r="I339" s="87">
        <v>0</v>
      </c>
      <c r="J339" s="87">
        <f t="shared" si="93"/>
        <v>2514139.2204</v>
      </c>
      <c r="K339" s="100">
        <v>68646889.416700006</v>
      </c>
      <c r="L339" s="88">
        <f t="shared" si="91"/>
        <v>188601345.57050002</v>
      </c>
      <c r="M339" s="82"/>
      <c r="N339" s="148"/>
      <c r="O339" s="89">
        <v>9</v>
      </c>
      <c r="P339" s="162"/>
      <c r="Q339" s="87" t="s">
        <v>730</v>
      </c>
      <c r="R339" s="87">
        <v>98951966.218500003</v>
      </c>
      <c r="S339" s="87">
        <f t="shared" si="96"/>
        <v>-1564740.79</v>
      </c>
      <c r="T339" s="87">
        <v>33358162.495200001</v>
      </c>
      <c r="U339" s="87">
        <v>2968558.9865999999</v>
      </c>
      <c r="V339" s="87">
        <v>0</v>
      </c>
      <c r="W339" s="87">
        <f t="shared" si="86"/>
        <v>2968558.9865999999</v>
      </c>
      <c r="X339" s="87">
        <v>68080512.925799996</v>
      </c>
      <c r="Y339" s="88">
        <f t="shared" si="92"/>
        <v>201794459.83609998</v>
      </c>
    </row>
    <row r="340" spans="1:25" ht="24.9" customHeight="1" x14ac:dyDescent="0.25">
      <c r="A340" s="146"/>
      <c r="B340" s="148"/>
      <c r="C340" s="83">
        <v>5</v>
      </c>
      <c r="D340" s="87" t="s">
        <v>380</v>
      </c>
      <c r="E340" s="87">
        <v>71911692.29079999</v>
      </c>
      <c r="F340" s="87">
        <v>0</v>
      </c>
      <c r="G340" s="87">
        <v>29116636.985100001</v>
      </c>
      <c r="H340" s="87">
        <v>2157350.7686999999</v>
      </c>
      <c r="I340" s="87">
        <v>0</v>
      </c>
      <c r="J340" s="87">
        <f t="shared" si="93"/>
        <v>2157350.7686999999</v>
      </c>
      <c r="K340" s="100">
        <v>59424003.972099997</v>
      </c>
      <c r="L340" s="88">
        <f t="shared" si="91"/>
        <v>162609684.0167</v>
      </c>
      <c r="M340" s="82"/>
      <c r="N340" s="148"/>
      <c r="O340" s="89">
        <v>10</v>
      </c>
      <c r="P340" s="162"/>
      <c r="Q340" s="87" t="s">
        <v>731</v>
      </c>
      <c r="R340" s="87">
        <v>89339849.277899995</v>
      </c>
      <c r="S340" s="87">
        <f t="shared" si="96"/>
        <v>-1564740.79</v>
      </c>
      <c r="T340" s="87">
        <v>31793444.692499999</v>
      </c>
      <c r="U340" s="87">
        <v>2680195.4783000001</v>
      </c>
      <c r="V340" s="87">
        <v>0</v>
      </c>
      <c r="W340" s="87">
        <f t="shared" si="86"/>
        <v>2680195.4783000001</v>
      </c>
      <c r="X340" s="87">
        <v>64887087.909900002</v>
      </c>
      <c r="Y340" s="88">
        <f t="shared" si="92"/>
        <v>187135836.5686</v>
      </c>
    </row>
    <row r="341" spans="1:25" ht="24.9" customHeight="1" x14ac:dyDescent="0.25">
      <c r="A341" s="146"/>
      <c r="B341" s="148"/>
      <c r="C341" s="83">
        <v>6</v>
      </c>
      <c r="D341" s="87" t="s">
        <v>381</v>
      </c>
      <c r="E341" s="87">
        <v>70543460.477200001</v>
      </c>
      <c r="F341" s="87">
        <v>0</v>
      </c>
      <c r="G341" s="87">
        <v>30355350.631099999</v>
      </c>
      <c r="H341" s="87">
        <v>2116303.8143000002</v>
      </c>
      <c r="I341" s="87">
        <v>0</v>
      </c>
      <c r="J341" s="87">
        <f t="shared" si="93"/>
        <v>2116303.8143000002</v>
      </c>
      <c r="K341" s="100">
        <v>61952088.676899999</v>
      </c>
      <c r="L341" s="88">
        <f t="shared" si="91"/>
        <v>164967203.5995</v>
      </c>
      <c r="M341" s="82"/>
      <c r="N341" s="148"/>
      <c r="O341" s="89">
        <v>11</v>
      </c>
      <c r="P341" s="162"/>
      <c r="Q341" s="87" t="s">
        <v>732</v>
      </c>
      <c r="R341" s="87">
        <v>82845478.15079999</v>
      </c>
      <c r="S341" s="87">
        <f t="shared" si="96"/>
        <v>-1564740.79</v>
      </c>
      <c r="T341" s="87">
        <v>32467707.094700001</v>
      </c>
      <c r="U341" s="87">
        <v>2485364.3445000001</v>
      </c>
      <c r="V341" s="87">
        <v>0</v>
      </c>
      <c r="W341" s="87">
        <f t="shared" si="86"/>
        <v>2485364.3445000001</v>
      </c>
      <c r="X341" s="87">
        <v>66263186.794100001</v>
      </c>
      <c r="Y341" s="88">
        <f t="shared" si="92"/>
        <v>182496995.5941</v>
      </c>
    </row>
    <row r="342" spans="1:25" ht="24.9" customHeight="1" x14ac:dyDescent="0.25">
      <c r="A342" s="146"/>
      <c r="B342" s="148"/>
      <c r="C342" s="83">
        <v>7</v>
      </c>
      <c r="D342" s="87" t="s">
        <v>382</v>
      </c>
      <c r="E342" s="87">
        <v>99023651.660500005</v>
      </c>
      <c r="F342" s="87">
        <v>0</v>
      </c>
      <c r="G342" s="87">
        <v>41210384.296400003</v>
      </c>
      <c r="H342" s="87">
        <v>2970709.5498000002</v>
      </c>
      <c r="I342" s="87">
        <v>0</v>
      </c>
      <c r="J342" s="87">
        <f t="shared" si="93"/>
        <v>2970709.5498000002</v>
      </c>
      <c r="K342" s="100">
        <v>84106074.522799999</v>
      </c>
      <c r="L342" s="88">
        <f t="shared" si="91"/>
        <v>227310820.02950001</v>
      </c>
      <c r="M342" s="82"/>
      <c r="N342" s="148"/>
      <c r="O342" s="89">
        <v>12</v>
      </c>
      <c r="P342" s="162"/>
      <c r="Q342" s="87" t="s">
        <v>733</v>
      </c>
      <c r="R342" s="87">
        <v>98637621.484599993</v>
      </c>
      <c r="S342" s="87">
        <f t="shared" si="96"/>
        <v>-1564740.79</v>
      </c>
      <c r="T342" s="87">
        <v>33581578.951899998</v>
      </c>
      <c r="U342" s="87">
        <v>2959128.6444999999</v>
      </c>
      <c r="V342" s="87">
        <v>0</v>
      </c>
      <c r="W342" s="87">
        <f t="shared" si="86"/>
        <v>2959128.6444999999</v>
      </c>
      <c r="X342" s="87">
        <v>68536482.494399995</v>
      </c>
      <c r="Y342" s="88">
        <f t="shared" si="92"/>
        <v>202150070.78539997</v>
      </c>
    </row>
    <row r="343" spans="1:25" ht="24.9" customHeight="1" x14ac:dyDescent="0.25">
      <c r="A343" s="146"/>
      <c r="B343" s="148"/>
      <c r="C343" s="83">
        <v>8</v>
      </c>
      <c r="D343" s="87" t="s">
        <v>383</v>
      </c>
      <c r="E343" s="87">
        <v>83107481.46069999</v>
      </c>
      <c r="F343" s="87">
        <v>0</v>
      </c>
      <c r="G343" s="87">
        <v>34358313.936999999</v>
      </c>
      <c r="H343" s="87">
        <v>2493224.4438</v>
      </c>
      <c r="I343" s="87">
        <v>0</v>
      </c>
      <c r="J343" s="87">
        <f t="shared" si="93"/>
        <v>2493224.4438</v>
      </c>
      <c r="K343" s="100">
        <v>70121717.178800002</v>
      </c>
      <c r="L343" s="88">
        <f t="shared" si="91"/>
        <v>190080737.02029997</v>
      </c>
      <c r="M343" s="82"/>
      <c r="N343" s="148"/>
      <c r="O343" s="89">
        <v>13</v>
      </c>
      <c r="P343" s="162"/>
      <c r="Q343" s="87" t="s">
        <v>734</v>
      </c>
      <c r="R343" s="87">
        <v>103490769.3721</v>
      </c>
      <c r="S343" s="87">
        <f t="shared" si="96"/>
        <v>-1564740.79</v>
      </c>
      <c r="T343" s="87">
        <v>37845170.469099998</v>
      </c>
      <c r="U343" s="87">
        <v>3104723.0811999999</v>
      </c>
      <c r="V343" s="87">
        <v>0</v>
      </c>
      <c r="W343" s="87">
        <f t="shared" si="86"/>
        <v>3104723.0811999999</v>
      </c>
      <c r="X343" s="87">
        <v>77238025.855499998</v>
      </c>
      <c r="Y343" s="88">
        <f t="shared" si="92"/>
        <v>220113947.98789996</v>
      </c>
    </row>
    <row r="344" spans="1:25" ht="24.9" customHeight="1" x14ac:dyDescent="0.25">
      <c r="A344" s="146"/>
      <c r="B344" s="148"/>
      <c r="C344" s="83">
        <v>9</v>
      </c>
      <c r="D344" s="87" t="s">
        <v>384</v>
      </c>
      <c r="E344" s="87">
        <v>72796638.383100003</v>
      </c>
      <c r="F344" s="87">
        <v>0</v>
      </c>
      <c r="G344" s="87">
        <v>31069670.392700002</v>
      </c>
      <c r="H344" s="87">
        <v>2183899.1515000002</v>
      </c>
      <c r="I344" s="87">
        <v>0</v>
      </c>
      <c r="J344" s="87">
        <f t="shared" si="93"/>
        <v>2183899.1515000002</v>
      </c>
      <c r="K344" s="100">
        <v>63409940.432800002</v>
      </c>
      <c r="L344" s="88">
        <f t="shared" si="91"/>
        <v>169460148.3601</v>
      </c>
      <c r="M344" s="82"/>
      <c r="N344" s="148"/>
      <c r="O344" s="89">
        <v>14</v>
      </c>
      <c r="P344" s="162"/>
      <c r="Q344" s="87" t="s">
        <v>735</v>
      </c>
      <c r="R344" s="87">
        <v>93250665.799199998</v>
      </c>
      <c r="S344" s="87">
        <f t="shared" si="96"/>
        <v>-1564740.79</v>
      </c>
      <c r="T344" s="87">
        <v>34110423.653899997</v>
      </c>
      <c r="U344" s="87">
        <v>2797519.9739999999</v>
      </c>
      <c r="V344" s="87">
        <v>0</v>
      </c>
      <c r="W344" s="87">
        <f t="shared" si="86"/>
        <v>2797519.9739999999</v>
      </c>
      <c r="X344" s="87">
        <v>69615799.095699996</v>
      </c>
      <c r="Y344" s="88">
        <f t="shared" si="92"/>
        <v>198209667.73280001</v>
      </c>
    </row>
    <row r="345" spans="1:25" ht="24.9" customHeight="1" x14ac:dyDescent="0.25">
      <c r="A345" s="146"/>
      <c r="B345" s="148"/>
      <c r="C345" s="83">
        <v>10</v>
      </c>
      <c r="D345" s="87" t="s">
        <v>385</v>
      </c>
      <c r="E345" s="87">
        <v>76905685.978200004</v>
      </c>
      <c r="F345" s="87">
        <v>0</v>
      </c>
      <c r="G345" s="87">
        <v>31642950.307700001</v>
      </c>
      <c r="H345" s="87">
        <v>2307170.5792999999</v>
      </c>
      <c r="I345" s="87">
        <v>0</v>
      </c>
      <c r="J345" s="87">
        <f t="shared" si="93"/>
        <v>2307170.5792999999</v>
      </c>
      <c r="K345" s="100">
        <v>64579944.645900004</v>
      </c>
      <c r="L345" s="88">
        <f t="shared" si="91"/>
        <v>175435751.51109999</v>
      </c>
      <c r="M345" s="82"/>
      <c r="N345" s="148"/>
      <c r="O345" s="89">
        <v>15</v>
      </c>
      <c r="P345" s="162"/>
      <c r="Q345" s="87" t="s">
        <v>736</v>
      </c>
      <c r="R345" s="87">
        <v>83500258.743200004</v>
      </c>
      <c r="S345" s="87">
        <f t="shared" si="96"/>
        <v>-1564740.79</v>
      </c>
      <c r="T345" s="87">
        <v>30313730.2117</v>
      </c>
      <c r="U345" s="87">
        <v>2505007.7623000001</v>
      </c>
      <c r="V345" s="87">
        <v>0</v>
      </c>
      <c r="W345" s="87">
        <f t="shared" si="86"/>
        <v>2505007.7623000001</v>
      </c>
      <c r="X345" s="87">
        <v>61867145.763800003</v>
      </c>
      <c r="Y345" s="88">
        <f t="shared" si="92"/>
        <v>176621401.69100001</v>
      </c>
    </row>
    <row r="346" spans="1:25" ht="24.9" customHeight="1" x14ac:dyDescent="0.25">
      <c r="A346" s="146"/>
      <c r="B346" s="148"/>
      <c r="C346" s="83">
        <v>11</v>
      </c>
      <c r="D346" s="87" t="s">
        <v>386</v>
      </c>
      <c r="E346" s="87">
        <v>106980271.44680001</v>
      </c>
      <c r="F346" s="87">
        <v>0</v>
      </c>
      <c r="G346" s="87">
        <v>43139485.438299999</v>
      </c>
      <c r="H346" s="87">
        <v>3209408.1433999999</v>
      </c>
      <c r="I346" s="87">
        <v>0</v>
      </c>
      <c r="J346" s="87">
        <f t="shared" si="93"/>
        <v>3209408.1433999999</v>
      </c>
      <c r="K346" s="100">
        <v>88043167.737800002</v>
      </c>
      <c r="L346" s="88">
        <f t="shared" si="91"/>
        <v>241372332.76630002</v>
      </c>
      <c r="M346" s="82"/>
      <c r="N346" s="148"/>
      <c r="O346" s="89">
        <v>16</v>
      </c>
      <c r="P346" s="162"/>
      <c r="Q346" s="87" t="s">
        <v>737</v>
      </c>
      <c r="R346" s="87">
        <v>92788651.600200012</v>
      </c>
      <c r="S346" s="87">
        <f t="shared" si="96"/>
        <v>-1564740.79</v>
      </c>
      <c r="T346" s="87">
        <v>39687298.254900001</v>
      </c>
      <c r="U346" s="87">
        <v>2783659.548</v>
      </c>
      <c r="V346" s="87">
        <v>0</v>
      </c>
      <c r="W346" s="87">
        <f t="shared" si="86"/>
        <v>2783659.548</v>
      </c>
      <c r="X346" s="87">
        <v>80997615.567599997</v>
      </c>
      <c r="Y346" s="88">
        <f t="shared" si="92"/>
        <v>214692484.1807</v>
      </c>
    </row>
    <row r="347" spans="1:25" ht="24.9" customHeight="1" x14ac:dyDescent="0.25">
      <c r="A347" s="146"/>
      <c r="B347" s="148"/>
      <c r="C347" s="83">
        <v>12</v>
      </c>
      <c r="D347" s="87" t="s">
        <v>387</v>
      </c>
      <c r="E347" s="87">
        <v>79097312.877300009</v>
      </c>
      <c r="F347" s="87">
        <v>0</v>
      </c>
      <c r="G347" s="87">
        <v>32336037.479899999</v>
      </c>
      <c r="H347" s="87">
        <v>2372919.3862999999</v>
      </c>
      <c r="I347" s="87">
        <v>0</v>
      </c>
      <c r="J347" s="87">
        <f t="shared" si="93"/>
        <v>2372919.3862999999</v>
      </c>
      <c r="K347" s="100">
        <v>65994462.912500001</v>
      </c>
      <c r="L347" s="88">
        <f t="shared" si="91"/>
        <v>179800732.65600002</v>
      </c>
      <c r="M347" s="82"/>
      <c r="N347" s="148"/>
      <c r="O347" s="89">
        <v>17</v>
      </c>
      <c r="P347" s="162"/>
      <c r="Q347" s="87" t="s">
        <v>738</v>
      </c>
      <c r="R347" s="87">
        <v>92039058.6206</v>
      </c>
      <c r="S347" s="87">
        <f t="shared" si="96"/>
        <v>-1564740.79</v>
      </c>
      <c r="T347" s="87">
        <v>36919619.2764</v>
      </c>
      <c r="U347" s="87">
        <v>2761171.7585999998</v>
      </c>
      <c r="V347" s="87">
        <v>0</v>
      </c>
      <c r="W347" s="87">
        <f t="shared" si="86"/>
        <v>2761171.7585999998</v>
      </c>
      <c r="X347" s="87">
        <v>75349072.890799999</v>
      </c>
      <c r="Y347" s="88">
        <f t="shared" si="92"/>
        <v>205504181.75639999</v>
      </c>
    </row>
    <row r="348" spans="1:25" ht="24.9" customHeight="1" x14ac:dyDescent="0.25">
      <c r="A348" s="146"/>
      <c r="B348" s="148"/>
      <c r="C348" s="83">
        <v>13</v>
      </c>
      <c r="D348" s="87" t="s">
        <v>388</v>
      </c>
      <c r="E348" s="87">
        <v>66771025.133700006</v>
      </c>
      <c r="F348" s="87">
        <v>0</v>
      </c>
      <c r="G348" s="87">
        <v>30957816.236000001</v>
      </c>
      <c r="H348" s="87">
        <v>2003130.754</v>
      </c>
      <c r="I348" s="87">
        <v>0</v>
      </c>
      <c r="J348" s="87">
        <f t="shared" si="93"/>
        <v>2003130.754</v>
      </c>
      <c r="K348" s="100">
        <v>63181657.823899999</v>
      </c>
      <c r="L348" s="88">
        <f t="shared" si="91"/>
        <v>162913629.94760001</v>
      </c>
      <c r="M348" s="82"/>
      <c r="N348" s="148"/>
      <c r="O348" s="89">
        <v>18</v>
      </c>
      <c r="P348" s="162"/>
      <c r="Q348" s="87" t="s">
        <v>739</v>
      </c>
      <c r="R348" s="87">
        <v>103057653.65890001</v>
      </c>
      <c r="S348" s="87">
        <f t="shared" si="96"/>
        <v>-1564740.79</v>
      </c>
      <c r="T348" s="87">
        <v>39109786.414899997</v>
      </c>
      <c r="U348" s="87">
        <v>3091729.6098000002</v>
      </c>
      <c r="V348" s="87">
        <v>0</v>
      </c>
      <c r="W348" s="87">
        <f t="shared" si="86"/>
        <v>3091729.6098000002</v>
      </c>
      <c r="X348" s="87">
        <v>79818974.439099997</v>
      </c>
      <c r="Y348" s="88">
        <f t="shared" si="92"/>
        <v>223513403.33270001</v>
      </c>
    </row>
    <row r="349" spans="1:25" ht="24.9" customHeight="1" x14ac:dyDescent="0.25">
      <c r="A349" s="146"/>
      <c r="B349" s="148"/>
      <c r="C349" s="83">
        <v>14</v>
      </c>
      <c r="D349" s="87" t="s">
        <v>389</v>
      </c>
      <c r="E349" s="87">
        <v>91774643.352699995</v>
      </c>
      <c r="F349" s="87">
        <v>0</v>
      </c>
      <c r="G349" s="87">
        <v>39966417.226300001</v>
      </c>
      <c r="H349" s="87">
        <v>2753239.3006000002</v>
      </c>
      <c r="I349" s="87">
        <v>0</v>
      </c>
      <c r="J349" s="87">
        <f t="shared" si="93"/>
        <v>2753239.3006000002</v>
      </c>
      <c r="K349" s="100">
        <v>81567268.129899994</v>
      </c>
      <c r="L349" s="88">
        <f t="shared" si="91"/>
        <v>216061568.00949997</v>
      </c>
      <c r="M349" s="82"/>
      <c r="N349" s="148"/>
      <c r="O349" s="89">
        <v>19</v>
      </c>
      <c r="P349" s="162"/>
      <c r="Q349" s="87" t="s">
        <v>740</v>
      </c>
      <c r="R349" s="87">
        <v>95015003.439300001</v>
      </c>
      <c r="S349" s="87">
        <f t="shared" si="96"/>
        <v>-1564740.79</v>
      </c>
      <c r="T349" s="87">
        <v>31005066.2425</v>
      </c>
      <c r="U349" s="87">
        <v>2850450.1031999998</v>
      </c>
      <c r="V349" s="87">
        <v>0</v>
      </c>
      <c r="W349" s="87">
        <f t="shared" si="86"/>
        <v>2850450.1031999998</v>
      </c>
      <c r="X349" s="87">
        <v>63278090.134300001</v>
      </c>
      <c r="Y349" s="88">
        <f t="shared" si="92"/>
        <v>190583869.1293</v>
      </c>
    </row>
    <row r="350" spans="1:25" ht="24.9" customHeight="1" x14ac:dyDescent="0.25">
      <c r="A350" s="146"/>
      <c r="B350" s="148"/>
      <c r="C350" s="83">
        <v>15</v>
      </c>
      <c r="D350" s="87" t="s">
        <v>390</v>
      </c>
      <c r="E350" s="87">
        <v>103222979.1601</v>
      </c>
      <c r="F350" s="87">
        <v>0</v>
      </c>
      <c r="G350" s="87">
        <v>43028287.959600002</v>
      </c>
      <c r="H350" s="87">
        <v>3096689.3747999999</v>
      </c>
      <c r="I350" s="87">
        <v>0</v>
      </c>
      <c r="J350" s="87">
        <f t="shared" si="93"/>
        <v>3096689.3747999999</v>
      </c>
      <c r="K350" s="100">
        <v>87816225.3398</v>
      </c>
      <c r="L350" s="88">
        <f t="shared" si="91"/>
        <v>237164181.83430001</v>
      </c>
      <c r="M350" s="82"/>
      <c r="N350" s="148"/>
      <c r="O350" s="89">
        <v>20</v>
      </c>
      <c r="P350" s="162"/>
      <c r="Q350" s="87" t="s">
        <v>741</v>
      </c>
      <c r="R350" s="87">
        <v>86465039.483100012</v>
      </c>
      <c r="S350" s="87">
        <f t="shared" si="96"/>
        <v>-1564740.79</v>
      </c>
      <c r="T350" s="87">
        <v>27686434.401900001</v>
      </c>
      <c r="U350" s="87">
        <v>2593951.1845</v>
      </c>
      <c r="V350" s="87">
        <v>0</v>
      </c>
      <c r="W350" s="87">
        <f t="shared" si="86"/>
        <v>2593951.1845</v>
      </c>
      <c r="X350" s="87">
        <v>56505110.418899998</v>
      </c>
      <c r="Y350" s="88">
        <f t="shared" si="92"/>
        <v>171685794.69839999</v>
      </c>
    </row>
    <row r="351" spans="1:25" ht="24.9" customHeight="1" x14ac:dyDescent="0.25">
      <c r="A351" s="146"/>
      <c r="B351" s="148"/>
      <c r="C351" s="83">
        <v>16</v>
      </c>
      <c r="D351" s="87" t="s">
        <v>391</v>
      </c>
      <c r="E351" s="87">
        <v>75652503.993799999</v>
      </c>
      <c r="F351" s="87">
        <v>0</v>
      </c>
      <c r="G351" s="87">
        <v>32586961.449299999</v>
      </c>
      <c r="H351" s="87">
        <v>2269575.1198</v>
      </c>
      <c r="I351" s="87">
        <v>0</v>
      </c>
      <c r="J351" s="87">
        <f t="shared" si="93"/>
        <v>2269575.1198</v>
      </c>
      <c r="K351" s="100">
        <v>66506572.431199998</v>
      </c>
      <c r="L351" s="88">
        <f t="shared" si="91"/>
        <v>177015612.9941</v>
      </c>
      <c r="M351" s="82"/>
      <c r="N351" s="148"/>
      <c r="O351" s="89">
        <v>21</v>
      </c>
      <c r="P351" s="162"/>
      <c r="Q351" s="87" t="s">
        <v>742</v>
      </c>
      <c r="R351" s="87">
        <v>89132152.252300009</v>
      </c>
      <c r="S351" s="87">
        <f t="shared" si="96"/>
        <v>-1564740.79</v>
      </c>
      <c r="T351" s="87">
        <v>35803631.456699997</v>
      </c>
      <c r="U351" s="87">
        <v>2673964.5676000002</v>
      </c>
      <c r="V351" s="87">
        <v>0</v>
      </c>
      <c r="W351" s="87">
        <f t="shared" si="86"/>
        <v>2673964.5676000002</v>
      </c>
      <c r="X351" s="87">
        <v>73071458.732800007</v>
      </c>
      <c r="Y351" s="88">
        <f t="shared" si="92"/>
        <v>199116466.21939999</v>
      </c>
    </row>
    <row r="352" spans="1:25" ht="24.9" customHeight="1" x14ac:dyDescent="0.25">
      <c r="A352" s="146"/>
      <c r="B352" s="148"/>
      <c r="C352" s="83">
        <v>17</v>
      </c>
      <c r="D352" s="87" t="s">
        <v>392</v>
      </c>
      <c r="E352" s="87">
        <v>80054690.007399991</v>
      </c>
      <c r="F352" s="87">
        <v>0</v>
      </c>
      <c r="G352" s="87">
        <v>35034035.6237</v>
      </c>
      <c r="H352" s="87">
        <v>2401640.7001999998</v>
      </c>
      <c r="I352" s="87">
        <v>0</v>
      </c>
      <c r="J352" s="87">
        <f t="shared" si="93"/>
        <v>2401640.7001999998</v>
      </c>
      <c r="K352" s="100">
        <v>71500794.309699997</v>
      </c>
      <c r="L352" s="88">
        <f t="shared" si="91"/>
        <v>188991160.641</v>
      </c>
      <c r="M352" s="82"/>
      <c r="N352" s="148"/>
      <c r="O352" s="89">
        <v>22</v>
      </c>
      <c r="P352" s="162"/>
      <c r="Q352" s="87" t="s">
        <v>743</v>
      </c>
      <c r="R352" s="87">
        <v>85758980.262799993</v>
      </c>
      <c r="S352" s="87">
        <f t="shared" si="96"/>
        <v>-1564740.79</v>
      </c>
      <c r="T352" s="87">
        <v>34540474.795400001</v>
      </c>
      <c r="U352" s="87">
        <v>2572769.4079</v>
      </c>
      <c r="V352" s="87">
        <v>0</v>
      </c>
      <c r="W352" s="87">
        <f t="shared" si="86"/>
        <v>2572769.4079</v>
      </c>
      <c r="X352" s="87">
        <v>70493488.395899996</v>
      </c>
      <c r="Y352" s="88">
        <f t="shared" si="92"/>
        <v>191800972.07199997</v>
      </c>
    </row>
    <row r="353" spans="1:25" ht="24.9" customHeight="1" x14ac:dyDescent="0.25">
      <c r="A353" s="146"/>
      <c r="B353" s="148"/>
      <c r="C353" s="83">
        <v>18</v>
      </c>
      <c r="D353" s="87" t="s">
        <v>393</v>
      </c>
      <c r="E353" s="87">
        <v>83495642.184600011</v>
      </c>
      <c r="F353" s="87">
        <v>0</v>
      </c>
      <c r="G353" s="87">
        <v>37225078.332900003</v>
      </c>
      <c r="H353" s="87">
        <v>2504869.2655000002</v>
      </c>
      <c r="I353" s="87">
        <v>0</v>
      </c>
      <c r="J353" s="87">
        <f t="shared" si="93"/>
        <v>2504869.2655000002</v>
      </c>
      <c r="K353" s="100">
        <v>75972482.805899993</v>
      </c>
      <c r="L353" s="88">
        <f t="shared" si="91"/>
        <v>199198072.5889</v>
      </c>
      <c r="M353" s="82"/>
      <c r="N353" s="149"/>
      <c r="O353" s="89">
        <v>23</v>
      </c>
      <c r="P353" s="163"/>
      <c r="Q353" s="87" t="s">
        <v>744</v>
      </c>
      <c r="R353" s="87">
        <v>80399025.120099992</v>
      </c>
      <c r="S353" s="87">
        <f t="shared" si="96"/>
        <v>-1564740.79</v>
      </c>
      <c r="T353" s="87">
        <v>31089558.815000001</v>
      </c>
      <c r="U353" s="87">
        <v>2411970.7535999999</v>
      </c>
      <c r="V353" s="87">
        <v>0</v>
      </c>
      <c r="W353" s="87">
        <f t="shared" si="86"/>
        <v>2411970.7535999999</v>
      </c>
      <c r="X353" s="87">
        <v>63450530.617799997</v>
      </c>
      <c r="Y353" s="88">
        <f t="shared" si="92"/>
        <v>175786344.5165</v>
      </c>
    </row>
    <row r="354" spans="1:25" ht="24.9" customHeight="1" x14ac:dyDescent="0.25">
      <c r="A354" s="146"/>
      <c r="B354" s="148"/>
      <c r="C354" s="83">
        <v>19</v>
      </c>
      <c r="D354" s="87" t="s">
        <v>394</v>
      </c>
      <c r="E354" s="87">
        <v>86263238.116699994</v>
      </c>
      <c r="F354" s="87">
        <v>0</v>
      </c>
      <c r="G354" s="87">
        <v>35867214.107699998</v>
      </c>
      <c r="H354" s="87">
        <v>2587897.1434999998</v>
      </c>
      <c r="I354" s="87">
        <v>0</v>
      </c>
      <c r="J354" s="87">
        <f t="shared" si="93"/>
        <v>2587897.1434999998</v>
      </c>
      <c r="K354" s="100">
        <v>73201224.258699998</v>
      </c>
      <c r="L354" s="88">
        <f t="shared" si="91"/>
        <v>197919573.62659997</v>
      </c>
      <c r="M354" s="82"/>
      <c r="N354" s="83"/>
      <c r="O354" s="154" t="s">
        <v>937</v>
      </c>
      <c r="P354" s="155"/>
      <c r="Q354" s="90"/>
      <c r="R354" s="90">
        <f t="shared" ref="R354:T354" si="98">SUM(R331:R353)</f>
        <v>2124315451.3848</v>
      </c>
      <c r="S354" s="90">
        <f t="shared" si="98"/>
        <v>-35989038.169999987</v>
      </c>
      <c r="T354" s="90">
        <f t="shared" si="98"/>
        <v>791799684.41569996</v>
      </c>
      <c r="U354" s="90">
        <f>SUM(U331:U353)</f>
        <v>63729463.541599989</v>
      </c>
      <c r="V354" s="90">
        <f t="shared" ref="V354:X354" si="99">SUM(V331:V353)</f>
        <v>0</v>
      </c>
      <c r="W354" s="90">
        <f t="shared" si="86"/>
        <v>63729463.541599989</v>
      </c>
      <c r="X354" s="90">
        <f t="shared" si="99"/>
        <v>1615980156.4954002</v>
      </c>
      <c r="Y354" s="91">
        <f t="shared" si="92"/>
        <v>4559835717.6675005</v>
      </c>
    </row>
    <row r="355" spans="1:25" ht="24.9" customHeight="1" x14ac:dyDescent="0.25">
      <c r="A355" s="146"/>
      <c r="B355" s="148"/>
      <c r="C355" s="83">
        <v>20</v>
      </c>
      <c r="D355" s="87" t="s">
        <v>395</v>
      </c>
      <c r="E355" s="87">
        <v>87009129.192000002</v>
      </c>
      <c r="F355" s="87">
        <v>0</v>
      </c>
      <c r="G355" s="87">
        <v>36363516.7654</v>
      </c>
      <c r="H355" s="87">
        <v>2610273.8758</v>
      </c>
      <c r="I355" s="87">
        <v>0</v>
      </c>
      <c r="J355" s="87">
        <f t="shared" si="93"/>
        <v>2610273.8758</v>
      </c>
      <c r="K355" s="100">
        <v>74214125.958700001</v>
      </c>
      <c r="L355" s="88">
        <f t="shared" si="91"/>
        <v>200197045.79189998</v>
      </c>
      <c r="M355" s="82"/>
      <c r="N355" s="147">
        <v>34</v>
      </c>
      <c r="O355" s="89">
        <v>1</v>
      </c>
      <c r="P355" s="147" t="s">
        <v>64</v>
      </c>
      <c r="Q355" s="87" t="s">
        <v>745</v>
      </c>
      <c r="R355" s="87">
        <v>79801860.004299998</v>
      </c>
      <c r="S355" s="87">
        <v>0</v>
      </c>
      <c r="T355" s="87">
        <v>29353321.4476</v>
      </c>
      <c r="U355" s="87">
        <v>2394055.8001000001</v>
      </c>
      <c r="V355" s="87">
        <v>0</v>
      </c>
      <c r="W355" s="87">
        <f t="shared" si="86"/>
        <v>2394055.8001000001</v>
      </c>
      <c r="X355" s="87">
        <v>59907052.149899997</v>
      </c>
      <c r="Y355" s="88">
        <f t="shared" si="92"/>
        <v>171456289.40189999</v>
      </c>
    </row>
    <row r="356" spans="1:25" ht="24.9" customHeight="1" x14ac:dyDescent="0.25">
      <c r="A356" s="146"/>
      <c r="B356" s="148"/>
      <c r="C356" s="83">
        <v>21</v>
      </c>
      <c r="D356" s="87" t="s">
        <v>396</v>
      </c>
      <c r="E356" s="87">
        <v>81510107.76730001</v>
      </c>
      <c r="F356" s="87">
        <v>0</v>
      </c>
      <c r="G356" s="87">
        <v>35028125.521499999</v>
      </c>
      <c r="H356" s="87">
        <v>2445303.233</v>
      </c>
      <c r="I356" s="87">
        <v>0</v>
      </c>
      <c r="J356" s="87">
        <f t="shared" si="93"/>
        <v>2445303.233</v>
      </c>
      <c r="K356" s="100">
        <v>71488732.410600007</v>
      </c>
      <c r="L356" s="88">
        <f t="shared" si="91"/>
        <v>190472268.93239999</v>
      </c>
      <c r="M356" s="82"/>
      <c r="N356" s="148"/>
      <c r="O356" s="89">
        <v>2</v>
      </c>
      <c r="P356" s="148"/>
      <c r="Q356" s="87" t="s">
        <v>746</v>
      </c>
      <c r="R356" s="87">
        <v>136559359.92360002</v>
      </c>
      <c r="S356" s="87">
        <v>0</v>
      </c>
      <c r="T356" s="87">
        <v>38255978.383299999</v>
      </c>
      <c r="U356" s="87">
        <v>4096780.7977</v>
      </c>
      <c r="V356" s="87">
        <v>0</v>
      </c>
      <c r="W356" s="87">
        <f t="shared" si="86"/>
        <v>4096780.7977</v>
      </c>
      <c r="X356" s="87">
        <v>78076441.746000007</v>
      </c>
      <c r="Y356" s="88">
        <f t="shared" si="92"/>
        <v>256988560.8506</v>
      </c>
    </row>
    <row r="357" spans="1:25" ht="24.9" customHeight="1" x14ac:dyDescent="0.25">
      <c r="A357" s="146"/>
      <c r="B357" s="148"/>
      <c r="C357" s="83">
        <v>22</v>
      </c>
      <c r="D357" s="87" t="s">
        <v>397</v>
      </c>
      <c r="E357" s="87">
        <v>74765889.625999987</v>
      </c>
      <c r="F357" s="87">
        <v>0</v>
      </c>
      <c r="G357" s="87">
        <v>32621108.706599999</v>
      </c>
      <c r="H357" s="87">
        <v>2242976.6888000001</v>
      </c>
      <c r="I357" s="87">
        <v>0</v>
      </c>
      <c r="J357" s="87">
        <f t="shared" si="93"/>
        <v>2242976.6888000001</v>
      </c>
      <c r="K357" s="100">
        <v>66576263.403800003</v>
      </c>
      <c r="L357" s="88">
        <f t="shared" si="91"/>
        <v>176206238.42519999</v>
      </c>
      <c r="M357" s="82"/>
      <c r="N357" s="148"/>
      <c r="O357" s="89">
        <v>3</v>
      </c>
      <c r="P357" s="148"/>
      <c r="Q357" s="87" t="s">
        <v>747</v>
      </c>
      <c r="R357" s="87">
        <v>93791160.668600008</v>
      </c>
      <c r="S357" s="87">
        <v>0</v>
      </c>
      <c r="T357" s="87">
        <v>32796503.220199998</v>
      </c>
      <c r="U357" s="87">
        <v>2813734.8201000001</v>
      </c>
      <c r="V357" s="87">
        <v>0</v>
      </c>
      <c r="W357" s="87">
        <f t="shared" si="86"/>
        <v>2813734.8201000001</v>
      </c>
      <c r="X357" s="87">
        <v>66934225.2205</v>
      </c>
      <c r="Y357" s="88">
        <f t="shared" si="92"/>
        <v>196335623.9294</v>
      </c>
    </row>
    <row r="358" spans="1:25" ht="24.9" customHeight="1" x14ac:dyDescent="0.25">
      <c r="A358" s="146"/>
      <c r="B358" s="148"/>
      <c r="C358" s="83">
        <v>23</v>
      </c>
      <c r="D358" s="87" t="s">
        <v>398</v>
      </c>
      <c r="E358" s="87">
        <v>91754082.790299997</v>
      </c>
      <c r="F358" s="87">
        <v>0</v>
      </c>
      <c r="G358" s="87">
        <v>37261633.409599997</v>
      </c>
      <c r="H358" s="87">
        <v>2752622.4837000002</v>
      </c>
      <c r="I358" s="87">
        <v>0</v>
      </c>
      <c r="J358" s="87">
        <f t="shared" si="93"/>
        <v>2752622.4837000002</v>
      </c>
      <c r="K358" s="100">
        <v>76047087.885600001</v>
      </c>
      <c r="L358" s="88">
        <f t="shared" si="91"/>
        <v>207815426.56920001</v>
      </c>
      <c r="M358" s="82"/>
      <c r="N358" s="148"/>
      <c r="O358" s="89">
        <v>4</v>
      </c>
      <c r="P358" s="148"/>
      <c r="Q358" s="87" t="s">
        <v>748</v>
      </c>
      <c r="R358" s="87">
        <v>111987206.7395</v>
      </c>
      <c r="S358" s="87">
        <v>0</v>
      </c>
      <c r="T358" s="87">
        <v>29416070.681000002</v>
      </c>
      <c r="U358" s="87">
        <v>3359616.2022000002</v>
      </c>
      <c r="V358" s="87">
        <v>0</v>
      </c>
      <c r="W358" s="87">
        <f t="shared" si="86"/>
        <v>3359616.2022000002</v>
      </c>
      <c r="X358" s="87">
        <v>60035116.757700004</v>
      </c>
      <c r="Y358" s="88">
        <f t="shared" si="92"/>
        <v>204798010.3804</v>
      </c>
    </row>
    <row r="359" spans="1:25" ht="24.9" customHeight="1" x14ac:dyDescent="0.25">
      <c r="A359" s="146"/>
      <c r="B359" s="148"/>
      <c r="C359" s="83">
        <v>24</v>
      </c>
      <c r="D359" s="87" t="s">
        <v>399</v>
      </c>
      <c r="E359" s="87">
        <v>67852920.14379999</v>
      </c>
      <c r="F359" s="87">
        <v>0</v>
      </c>
      <c r="G359" s="87">
        <v>28928754.105999999</v>
      </c>
      <c r="H359" s="87">
        <v>2035587.6043</v>
      </c>
      <c r="I359" s="87">
        <v>0</v>
      </c>
      <c r="J359" s="87">
        <f t="shared" si="93"/>
        <v>2035587.6043</v>
      </c>
      <c r="K359" s="100">
        <v>59040554.710500002</v>
      </c>
      <c r="L359" s="88">
        <f t="shared" si="91"/>
        <v>157857816.56459999</v>
      </c>
      <c r="M359" s="82"/>
      <c r="N359" s="148"/>
      <c r="O359" s="89">
        <v>5</v>
      </c>
      <c r="P359" s="148"/>
      <c r="Q359" s="87" t="s">
        <v>749</v>
      </c>
      <c r="R359" s="87">
        <v>120984871.15010001</v>
      </c>
      <c r="S359" s="87">
        <v>0</v>
      </c>
      <c r="T359" s="87">
        <v>40869119.133599997</v>
      </c>
      <c r="U359" s="87">
        <v>3629546.1345000002</v>
      </c>
      <c r="V359" s="87">
        <v>0</v>
      </c>
      <c r="W359" s="87">
        <f t="shared" si="86"/>
        <v>3629546.1345000002</v>
      </c>
      <c r="X359" s="87">
        <v>83409588.098100007</v>
      </c>
      <c r="Y359" s="88">
        <f t="shared" si="92"/>
        <v>248893124.51629999</v>
      </c>
    </row>
    <row r="360" spans="1:25" ht="24.9" customHeight="1" x14ac:dyDescent="0.25">
      <c r="A360" s="146"/>
      <c r="B360" s="148"/>
      <c r="C360" s="83">
        <v>25</v>
      </c>
      <c r="D360" s="87" t="s">
        <v>400</v>
      </c>
      <c r="E360" s="87">
        <v>85163517.333800003</v>
      </c>
      <c r="F360" s="87">
        <v>0</v>
      </c>
      <c r="G360" s="87">
        <v>32798046.951900002</v>
      </c>
      <c r="H360" s="87">
        <v>2554905.52</v>
      </c>
      <c r="I360" s="87">
        <v>0</v>
      </c>
      <c r="J360" s="87">
        <f t="shared" si="93"/>
        <v>2554905.52</v>
      </c>
      <c r="K360" s="100">
        <v>66937375.815300003</v>
      </c>
      <c r="L360" s="88">
        <f t="shared" si="91"/>
        <v>187453845.62099999</v>
      </c>
      <c r="M360" s="82"/>
      <c r="N360" s="148"/>
      <c r="O360" s="89">
        <v>6</v>
      </c>
      <c r="P360" s="148"/>
      <c r="Q360" s="87" t="s">
        <v>750</v>
      </c>
      <c r="R360" s="87">
        <v>83812326.486900002</v>
      </c>
      <c r="S360" s="87">
        <v>0</v>
      </c>
      <c r="T360" s="87">
        <v>29144133.014800001</v>
      </c>
      <c r="U360" s="87">
        <v>2514369.7946000001</v>
      </c>
      <c r="V360" s="87">
        <v>0</v>
      </c>
      <c r="W360" s="87">
        <f t="shared" si="86"/>
        <v>2514369.7946000001</v>
      </c>
      <c r="X360" s="87">
        <v>59480120.486500002</v>
      </c>
      <c r="Y360" s="88">
        <f t="shared" si="92"/>
        <v>174950949.78279999</v>
      </c>
    </row>
    <row r="361" spans="1:25" ht="24.9" customHeight="1" x14ac:dyDescent="0.25">
      <c r="A361" s="146"/>
      <c r="B361" s="148"/>
      <c r="C361" s="83">
        <v>26</v>
      </c>
      <c r="D361" s="87" t="s">
        <v>401</v>
      </c>
      <c r="E361" s="87">
        <v>77455787.386600003</v>
      </c>
      <c r="F361" s="87">
        <v>0</v>
      </c>
      <c r="G361" s="87">
        <v>32864298.4681</v>
      </c>
      <c r="H361" s="87">
        <v>2323673.6216000002</v>
      </c>
      <c r="I361" s="87">
        <v>0</v>
      </c>
      <c r="J361" s="87">
        <f t="shared" si="93"/>
        <v>2323673.6216000002</v>
      </c>
      <c r="K361" s="100">
        <v>67072588.215099998</v>
      </c>
      <c r="L361" s="88">
        <f t="shared" si="91"/>
        <v>179716347.69139999</v>
      </c>
      <c r="M361" s="82"/>
      <c r="N361" s="148"/>
      <c r="O361" s="89">
        <v>7</v>
      </c>
      <c r="P361" s="148"/>
      <c r="Q361" s="87" t="s">
        <v>751</v>
      </c>
      <c r="R361" s="87">
        <v>80613051.160400003</v>
      </c>
      <c r="S361" s="87">
        <v>0</v>
      </c>
      <c r="T361" s="87">
        <v>33214880.085700002</v>
      </c>
      <c r="U361" s="87">
        <v>2418391.5348</v>
      </c>
      <c r="V361" s="87">
        <v>0</v>
      </c>
      <c r="W361" s="87">
        <f t="shared" si="86"/>
        <v>2418391.5348</v>
      </c>
      <c r="X361" s="87">
        <v>67788088.547299996</v>
      </c>
      <c r="Y361" s="88">
        <f t="shared" si="92"/>
        <v>184034411.32819998</v>
      </c>
    </row>
    <row r="362" spans="1:25" ht="24.9" customHeight="1" x14ac:dyDescent="0.25">
      <c r="A362" s="146"/>
      <c r="B362" s="149"/>
      <c r="C362" s="83">
        <v>27</v>
      </c>
      <c r="D362" s="87" t="s">
        <v>402</v>
      </c>
      <c r="E362" s="87">
        <v>71772441.739399999</v>
      </c>
      <c r="F362" s="87">
        <v>0</v>
      </c>
      <c r="G362" s="87">
        <v>30237732.300500002</v>
      </c>
      <c r="H362" s="87">
        <v>2153173.2522</v>
      </c>
      <c r="I362" s="87">
        <v>0</v>
      </c>
      <c r="J362" s="87">
        <f t="shared" si="93"/>
        <v>2153173.2522</v>
      </c>
      <c r="K362" s="100">
        <v>61712041.993500002</v>
      </c>
      <c r="L362" s="88">
        <f t="shared" si="91"/>
        <v>165875389.28560001</v>
      </c>
      <c r="M362" s="82"/>
      <c r="N362" s="148"/>
      <c r="O362" s="89">
        <v>8</v>
      </c>
      <c r="P362" s="148"/>
      <c r="Q362" s="87" t="s">
        <v>752</v>
      </c>
      <c r="R362" s="87">
        <v>125122479.95300001</v>
      </c>
      <c r="S362" s="87">
        <v>0</v>
      </c>
      <c r="T362" s="87">
        <v>37300803.715300001</v>
      </c>
      <c r="U362" s="87">
        <v>3753674.3986</v>
      </c>
      <c r="V362" s="87">
        <v>0</v>
      </c>
      <c r="W362" s="87">
        <f t="shared" ref="W362:W411" si="100">U362-V362</f>
        <v>3753674.3986</v>
      </c>
      <c r="X362" s="87">
        <v>76127030.373600006</v>
      </c>
      <c r="Y362" s="88">
        <f t="shared" si="92"/>
        <v>242303988.44050002</v>
      </c>
    </row>
    <row r="363" spans="1:25" ht="24.9" customHeight="1" x14ac:dyDescent="0.25">
      <c r="A363" s="83"/>
      <c r="B363" s="153" t="s">
        <v>938</v>
      </c>
      <c r="C363" s="154"/>
      <c r="D363" s="90"/>
      <c r="E363" s="90">
        <f>SUM(E336:E362)</f>
        <v>2244250047.2689996</v>
      </c>
      <c r="F363" s="90">
        <f t="shared" ref="F363:H363" si="101">SUM(F336:F362)</f>
        <v>0</v>
      </c>
      <c r="G363" s="90">
        <f>SUM(G336:G362)</f>
        <v>945066083.0150001</v>
      </c>
      <c r="H363" s="90">
        <f t="shared" si="101"/>
        <v>67327501.417900011</v>
      </c>
      <c r="I363" s="87">
        <v>0</v>
      </c>
      <c r="J363" s="90">
        <f t="shared" si="93"/>
        <v>67327501.417900011</v>
      </c>
      <c r="K363" s="90">
        <f>SUM(K336:K362)</f>
        <v>1928780810.0817001</v>
      </c>
      <c r="L363" s="91">
        <f t="shared" si="91"/>
        <v>5185424441.7835999</v>
      </c>
      <c r="M363" s="82"/>
      <c r="N363" s="148"/>
      <c r="O363" s="89">
        <v>9</v>
      </c>
      <c r="P363" s="148"/>
      <c r="Q363" s="87" t="s">
        <v>753</v>
      </c>
      <c r="R363" s="87">
        <v>89067095.444600001</v>
      </c>
      <c r="S363" s="87">
        <v>0</v>
      </c>
      <c r="T363" s="87">
        <v>29689686.524300002</v>
      </c>
      <c r="U363" s="87">
        <v>2672012.8632999999</v>
      </c>
      <c r="V363" s="87">
        <v>0</v>
      </c>
      <c r="W363" s="87">
        <f t="shared" si="100"/>
        <v>2672012.8632999999</v>
      </c>
      <c r="X363" s="87">
        <v>60593538.012500003</v>
      </c>
      <c r="Y363" s="88">
        <f t="shared" si="92"/>
        <v>182022332.84469998</v>
      </c>
    </row>
    <row r="364" spans="1:25" ht="24.9" customHeight="1" x14ac:dyDescent="0.25">
      <c r="A364" s="146">
        <v>18</v>
      </c>
      <c r="B364" s="147" t="s">
        <v>946</v>
      </c>
      <c r="C364" s="83">
        <v>1</v>
      </c>
      <c r="D364" s="87" t="s">
        <v>403</v>
      </c>
      <c r="E364" s="87">
        <v>134378703.04409999</v>
      </c>
      <c r="F364" s="87">
        <v>0</v>
      </c>
      <c r="G364" s="87">
        <v>42046825.584100001</v>
      </c>
      <c r="H364" s="87">
        <v>4031361.0913</v>
      </c>
      <c r="I364" s="87">
        <v>0</v>
      </c>
      <c r="J364" s="87">
        <f t="shared" si="93"/>
        <v>4031361.0913</v>
      </c>
      <c r="K364" s="100">
        <v>85813163.511999995</v>
      </c>
      <c r="L364" s="88">
        <f t="shared" si="91"/>
        <v>266270053.2315</v>
      </c>
      <c r="M364" s="82"/>
      <c r="N364" s="148"/>
      <c r="O364" s="89">
        <v>10</v>
      </c>
      <c r="P364" s="148"/>
      <c r="Q364" s="87" t="s">
        <v>754</v>
      </c>
      <c r="R364" s="87">
        <v>82235445.728399992</v>
      </c>
      <c r="S364" s="87">
        <v>0</v>
      </c>
      <c r="T364" s="87">
        <v>30058812.5381</v>
      </c>
      <c r="U364" s="87">
        <v>2467063.3719000001</v>
      </c>
      <c r="V364" s="87">
        <v>0</v>
      </c>
      <c r="W364" s="87">
        <f t="shared" si="100"/>
        <v>2467063.3719000001</v>
      </c>
      <c r="X364" s="87">
        <v>61346885.513300002</v>
      </c>
      <c r="Y364" s="88">
        <f t="shared" si="92"/>
        <v>176108207.15170002</v>
      </c>
    </row>
    <row r="365" spans="1:25" ht="24.9" customHeight="1" x14ac:dyDescent="0.25">
      <c r="A365" s="146"/>
      <c r="B365" s="148"/>
      <c r="C365" s="83">
        <v>2</v>
      </c>
      <c r="D365" s="87" t="s">
        <v>404</v>
      </c>
      <c r="E365" s="87">
        <v>136639804.72139999</v>
      </c>
      <c r="F365" s="87">
        <v>0</v>
      </c>
      <c r="G365" s="87">
        <v>50502430.7139</v>
      </c>
      <c r="H365" s="87">
        <v>4099194.1416000002</v>
      </c>
      <c r="I365" s="87">
        <v>0</v>
      </c>
      <c r="J365" s="87">
        <f t="shared" si="93"/>
        <v>4099194.1416000002</v>
      </c>
      <c r="K365" s="100">
        <v>103070167.234</v>
      </c>
      <c r="L365" s="88">
        <f t="shared" si="91"/>
        <v>294311596.81089997</v>
      </c>
      <c r="M365" s="82"/>
      <c r="N365" s="148"/>
      <c r="O365" s="89">
        <v>11</v>
      </c>
      <c r="P365" s="148"/>
      <c r="Q365" s="87" t="s">
        <v>755</v>
      </c>
      <c r="R365" s="87">
        <v>122721437.8707</v>
      </c>
      <c r="S365" s="87">
        <v>0</v>
      </c>
      <c r="T365" s="87">
        <v>39387069.797600001</v>
      </c>
      <c r="U365" s="87">
        <v>3681643.1360999998</v>
      </c>
      <c r="V365" s="87">
        <v>0</v>
      </c>
      <c r="W365" s="87">
        <f t="shared" si="100"/>
        <v>3681643.1360999998</v>
      </c>
      <c r="X365" s="87">
        <v>80384880.757300004</v>
      </c>
      <c r="Y365" s="88">
        <f t="shared" si="92"/>
        <v>246175031.56169999</v>
      </c>
    </row>
    <row r="366" spans="1:25" ht="24.9" customHeight="1" x14ac:dyDescent="0.25">
      <c r="A366" s="146"/>
      <c r="B366" s="148"/>
      <c r="C366" s="83">
        <v>3</v>
      </c>
      <c r="D366" s="87" t="s">
        <v>405</v>
      </c>
      <c r="E366" s="87">
        <v>113080350.1795</v>
      </c>
      <c r="F366" s="87">
        <v>0</v>
      </c>
      <c r="G366" s="87">
        <v>44532278.940800004</v>
      </c>
      <c r="H366" s="87">
        <v>3392410.5054000001</v>
      </c>
      <c r="I366" s="87">
        <v>0</v>
      </c>
      <c r="J366" s="87">
        <f t="shared" si="93"/>
        <v>3392410.5054000001</v>
      </c>
      <c r="K366" s="100">
        <v>90885713.278500006</v>
      </c>
      <c r="L366" s="88">
        <f t="shared" si="91"/>
        <v>251890752.90420002</v>
      </c>
      <c r="M366" s="82"/>
      <c r="N366" s="148"/>
      <c r="O366" s="89">
        <v>12</v>
      </c>
      <c r="P366" s="148"/>
      <c r="Q366" s="87" t="s">
        <v>756</v>
      </c>
      <c r="R366" s="87">
        <v>97137985.627000004</v>
      </c>
      <c r="S366" s="87">
        <v>0</v>
      </c>
      <c r="T366" s="87">
        <v>32886832.930599999</v>
      </c>
      <c r="U366" s="87">
        <v>2914139.5688</v>
      </c>
      <c r="V366" s="87">
        <v>0</v>
      </c>
      <c r="W366" s="87">
        <f t="shared" si="100"/>
        <v>2914139.5688</v>
      </c>
      <c r="X366" s="87">
        <v>67118578.690799996</v>
      </c>
      <c r="Y366" s="88">
        <f t="shared" si="92"/>
        <v>200057536.81720001</v>
      </c>
    </row>
    <row r="367" spans="1:25" ht="24.9" customHeight="1" x14ac:dyDescent="0.25">
      <c r="A367" s="146"/>
      <c r="B367" s="148"/>
      <c r="C367" s="83">
        <v>4</v>
      </c>
      <c r="D367" s="87" t="s">
        <v>822</v>
      </c>
      <c r="E367" s="87">
        <v>87070251.902999997</v>
      </c>
      <c r="F367" s="87">
        <v>0</v>
      </c>
      <c r="G367" s="87">
        <v>31722752.583299998</v>
      </c>
      <c r="H367" s="87">
        <v>2612107.5570999999</v>
      </c>
      <c r="I367" s="87">
        <v>0</v>
      </c>
      <c r="J367" s="87">
        <f t="shared" si="93"/>
        <v>2612107.5570999999</v>
      </c>
      <c r="K367" s="100">
        <v>64742812.725199997</v>
      </c>
      <c r="L367" s="88">
        <f t="shared" si="91"/>
        <v>186147924.76859999</v>
      </c>
      <c r="M367" s="82"/>
      <c r="N367" s="148"/>
      <c r="O367" s="89">
        <v>13</v>
      </c>
      <c r="P367" s="148"/>
      <c r="Q367" s="87" t="s">
        <v>757</v>
      </c>
      <c r="R367" s="87">
        <v>83488802.674999997</v>
      </c>
      <c r="S367" s="87">
        <v>0</v>
      </c>
      <c r="T367" s="87">
        <v>31202891.5843</v>
      </c>
      <c r="U367" s="87">
        <v>2504664.0803</v>
      </c>
      <c r="V367" s="87">
        <v>0</v>
      </c>
      <c r="W367" s="87">
        <f t="shared" si="100"/>
        <v>2504664.0803</v>
      </c>
      <c r="X367" s="87">
        <v>63681830.920100003</v>
      </c>
      <c r="Y367" s="88">
        <f t="shared" si="92"/>
        <v>180878189.2597</v>
      </c>
    </row>
    <row r="368" spans="1:25" ht="24.9" customHeight="1" x14ac:dyDescent="0.25">
      <c r="A368" s="146"/>
      <c r="B368" s="148"/>
      <c r="C368" s="83">
        <v>5</v>
      </c>
      <c r="D368" s="87" t="s">
        <v>406</v>
      </c>
      <c r="E368" s="87">
        <v>143139563.46699998</v>
      </c>
      <c r="F368" s="87">
        <v>0</v>
      </c>
      <c r="G368" s="87">
        <v>55024680.408399999</v>
      </c>
      <c r="H368" s="87">
        <v>4294186.9040000001</v>
      </c>
      <c r="I368" s="87">
        <v>0</v>
      </c>
      <c r="J368" s="87">
        <f t="shared" si="93"/>
        <v>4294186.9040000001</v>
      </c>
      <c r="K368" s="100">
        <v>112299604.8213</v>
      </c>
      <c r="L368" s="88">
        <f t="shared" si="91"/>
        <v>314758035.60070002</v>
      </c>
      <c r="M368" s="82"/>
      <c r="N368" s="148"/>
      <c r="O368" s="89">
        <v>14</v>
      </c>
      <c r="P368" s="148"/>
      <c r="Q368" s="87" t="s">
        <v>758</v>
      </c>
      <c r="R368" s="87">
        <v>119585852.53039999</v>
      </c>
      <c r="S368" s="87">
        <v>0</v>
      </c>
      <c r="T368" s="87">
        <v>40635414.721199997</v>
      </c>
      <c r="U368" s="87">
        <v>3587575.5759000001</v>
      </c>
      <c r="V368" s="87">
        <v>0</v>
      </c>
      <c r="W368" s="87">
        <f t="shared" si="100"/>
        <v>3587575.5759000001</v>
      </c>
      <c r="X368" s="87">
        <v>82932621.890300006</v>
      </c>
      <c r="Y368" s="88">
        <f t="shared" si="92"/>
        <v>246741464.71779999</v>
      </c>
    </row>
    <row r="369" spans="1:25" ht="24.9" customHeight="1" x14ac:dyDescent="0.25">
      <c r="A369" s="146"/>
      <c r="B369" s="148"/>
      <c r="C369" s="83">
        <v>6</v>
      </c>
      <c r="D369" s="87" t="s">
        <v>407</v>
      </c>
      <c r="E369" s="87">
        <v>95890595.619800001</v>
      </c>
      <c r="F369" s="87">
        <v>0</v>
      </c>
      <c r="G369" s="87">
        <v>37783015.174199998</v>
      </c>
      <c r="H369" s="87">
        <v>2876717.8686000002</v>
      </c>
      <c r="I369" s="87">
        <v>0</v>
      </c>
      <c r="J369" s="87">
        <f t="shared" si="93"/>
        <v>2876717.8686000002</v>
      </c>
      <c r="K369" s="100">
        <v>77111173.413900003</v>
      </c>
      <c r="L369" s="88">
        <f t="shared" si="91"/>
        <v>213661502.0765</v>
      </c>
      <c r="M369" s="82"/>
      <c r="N369" s="148"/>
      <c r="O369" s="89">
        <v>15</v>
      </c>
      <c r="P369" s="148"/>
      <c r="Q369" s="87" t="s">
        <v>759</v>
      </c>
      <c r="R369" s="87">
        <v>79275051.512000009</v>
      </c>
      <c r="S369" s="87">
        <v>0</v>
      </c>
      <c r="T369" s="87">
        <v>29534929.4034</v>
      </c>
      <c r="U369" s="87">
        <v>2378251.5454000002</v>
      </c>
      <c r="V369" s="87">
        <v>0</v>
      </c>
      <c r="W369" s="87">
        <f t="shared" si="100"/>
        <v>2378251.5454000002</v>
      </c>
      <c r="X369" s="87">
        <v>60277694.950800002</v>
      </c>
      <c r="Y369" s="88">
        <f t="shared" si="92"/>
        <v>171465927.41159999</v>
      </c>
    </row>
    <row r="370" spans="1:25" ht="24.9" customHeight="1" x14ac:dyDescent="0.25">
      <c r="A370" s="146"/>
      <c r="B370" s="148"/>
      <c r="C370" s="83">
        <v>7</v>
      </c>
      <c r="D370" s="87" t="s">
        <v>408</v>
      </c>
      <c r="E370" s="87">
        <v>83616410.775600001</v>
      </c>
      <c r="F370" s="87">
        <v>0</v>
      </c>
      <c r="G370" s="87">
        <v>34970317.2689</v>
      </c>
      <c r="H370" s="87">
        <v>2508492.3232999998</v>
      </c>
      <c r="I370" s="87">
        <v>0</v>
      </c>
      <c r="J370" s="87">
        <f t="shared" si="93"/>
        <v>2508492.3232999998</v>
      </c>
      <c r="K370" s="100">
        <v>71370751.826700002</v>
      </c>
      <c r="L370" s="88">
        <f t="shared" si="91"/>
        <v>192465972.1945</v>
      </c>
      <c r="M370" s="82"/>
      <c r="N370" s="149"/>
      <c r="O370" s="89">
        <v>16</v>
      </c>
      <c r="P370" s="149"/>
      <c r="Q370" s="87" t="s">
        <v>760</v>
      </c>
      <c r="R370" s="87">
        <v>85997550.365799993</v>
      </c>
      <c r="S370" s="87">
        <v>0</v>
      </c>
      <c r="T370" s="87">
        <v>32304140.630600002</v>
      </c>
      <c r="U370" s="87">
        <v>2579926.5109999999</v>
      </c>
      <c r="V370" s="87">
        <v>0</v>
      </c>
      <c r="W370" s="87">
        <f t="shared" si="100"/>
        <v>2579926.5109999999</v>
      </c>
      <c r="X370" s="87">
        <v>65929364.786499999</v>
      </c>
      <c r="Y370" s="88">
        <f t="shared" si="92"/>
        <v>186810982.29390001</v>
      </c>
    </row>
    <row r="371" spans="1:25" ht="24.9" customHeight="1" x14ac:dyDescent="0.25">
      <c r="A371" s="146"/>
      <c r="B371" s="148"/>
      <c r="C371" s="83">
        <v>8</v>
      </c>
      <c r="D371" s="87" t="s">
        <v>409</v>
      </c>
      <c r="E371" s="87">
        <v>111413384.9492</v>
      </c>
      <c r="F371" s="87">
        <v>0</v>
      </c>
      <c r="G371" s="87">
        <v>43971038.122900002</v>
      </c>
      <c r="H371" s="87">
        <v>3342401.5485</v>
      </c>
      <c r="I371" s="87">
        <v>0</v>
      </c>
      <c r="J371" s="87">
        <f t="shared" si="93"/>
        <v>3342401.5485</v>
      </c>
      <c r="K371" s="100">
        <v>89740279.600600004</v>
      </c>
      <c r="L371" s="88">
        <f t="shared" si="91"/>
        <v>248467104.22120002</v>
      </c>
      <c r="M371" s="82"/>
      <c r="N371" s="83"/>
      <c r="O371" s="154" t="s">
        <v>939</v>
      </c>
      <c r="P371" s="155"/>
      <c r="Q371" s="90"/>
      <c r="R371" s="90">
        <f t="shared" ref="R371:T371" si="102">SUM(R355:R370)</f>
        <v>1592181537.8403001</v>
      </c>
      <c r="S371" s="90">
        <f t="shared" si="102"/>
        <v>0</v>
      </c>
      <c r="T371" s="90">
        <f t="shared" si="102"/>
        <v>536050587.81159991</v>
      </c>
      <c r="U371" s="90">
        <f>SUM(U355:U370)</f>
        <v>47765446.13530001</v>
      </c>
      <c r="V371" s="90">
        <f t="shared" ref="V371:X371" si="103">SUM(V355:V370)</f>
        <v>0</v>
      </c>
      <c r="W371" s="90">
        <f t="shared" si="100"/>
        <v>47765446.13530001</v>
      </c>
      <c r="X371" s="90">
        <f t="shared" si="103"/>
        <v>1094023058.9012001</v>
      </c>
      <c r="Y371" s="91">
        <f t="shared" si="92"/>
        <v>3270020630.6884003</v>
      </c>
    </row>
    <row r="372" spans="1:25" ht="24.9" customHeight="1" x14ac:dyDescent="0.25">
      <c r="A372" s="146"/>
      <c r="B372" s="148"/>
      <c r="C372" s="83">
        <v>9</v>
      </c>
      <c r="D372" s="87" t="s">
        <v>410</v>
      </c>
      <c r="E372" s="87">
        <v>122900553.073</v>
      </c>
      <c r="F372" s="87">
        <v>0</v>
      </c>
      <c r="G372" s="87">
        <v>41456617.968999997</v>
      </c>
      <c r="H372" s="87">
        <v>3687016.5921999998</v>
      </c>
      <c r="I372" s="87">
        <v>0</v>
      </c>
      <c r="J372" s="87">
        <f t="shared" si="93"/>
        <v>3687016.5921999998</v>
      </c>
      <c r="K372" s="100">
        <v>84608611.6373</v>
      </c>
      <c r="L372" s="88">
        <f t="shared" si="91"/>
        <v>252652799.27149999</v>
      </c>
      <c r="M372" s="82"/>
      <c r="N372" s="147">
        <v>35</v>
      </c>
      <c r="O372" s="89">
        <v>1</v>
      </c>
      <c r="P372" s="84"/>
      <c r="Q372" s="87" t="s">
        <v>761</v>
      </c>
      <c r="R372" s="87">
        <v>88873354.374300003</v>
      </c>
      <c r="S372" s="87">
        <v>0</v>
      </c>
      <c r="T372" s="87">
        <v>33594972.977600001</v>
      </c>
      <c r="U372" s="87">
        <v>2666200.6312000002</v>
      </c>
      <c r="V372" s="87">
        <v>0</v>
      </c>
      <c r="W372" s="87">
        <f t="shared" si="100"/>
        <v>2666200.6312000002</v>
      </c>
      <c r="X372" s="87">
        <v>68563818.297000006</v>
      </c>
      <c r="Y372" s="88">
        <f t="shared" si="92"/>
        <v>193698346.28010002</v>
      </c>
    </row>
    <row r="373" spans="1:25" ht="24.9" customHeight="1" x14ac:dyDescent="0.25">
      <c r="A373" s="146"/>
      <c r="B373" s="148"/>
      <c r="C373" s="83">
        <v>10</v>
      </c>
      <c r="D373" s="87" t="s">
        <v>411</v>
      </c>
      <c r="E373" s="87">
        <v>116104262.2146</v>
      </c>
      <c r="F373" s="87">
        <v>0</v>
      </c>
      <c r="G373" s="87">
        <v>49732220.355999999</v>
      </c>
      <c r="H373" s="87">
        <v>3483127.8664000002</v>
      </c>
      <c r="I373" s="87">
        <v>0</v>
      </c>
      <c r="J373" s="87">
        <f t="shared" si="93"/>
        <v>3483127.8664000002</v>
      </c>
      <c r="K373" s="100">
        <v>101498248.62970001</v>
      </c>
      <c r="L373" s="88">
        <f t="shared" si="91"/>
        <v>270817859.06669998</v>
      </c>
      <c r="M373" s="82"/>
      <c r="N373" s="148"/>
      <c r="O373" s="89">
        <v>2</v>
      </c>
      <c r="P373" s="147" t="s">
        <v>65</v>
      </c>
      <c r="Q373" s="87" t="s">
        <v>762</v>
      </c>
      <c r="R373" s="87">
        <v>98347165.372400001</v>
      </c>
      <c r="S373" s="87">
        <v>0</v>
      </c>
      <c r="T373" s="87">
        <v>31358035.771000002</v>
      </c>
      <c r="U373" s="87">
        <v>2950414.9611999998</v>
      </c>
      <c r="V373" s="87">
        <v>0</v>
      </c>
      <c r="W373" s="87">
        <f t="shared" si="100"/>
        <v>2950414.9611999998</v>
      </c>
      <c r="X373" s="87">
        <v>63998463.942199998</v>
      </c>
      <c r="Y373" s="88">
        <f t="shared" si="92"/>
        <v>196654080.04679999</v>
      </c>
    </row>
    <row r="374" spans="1:25" ht="24.9" customHeight="1" x14ac:dyDescent="0.25">
      <c r="A374" s="146"/>
      <c r="B374" s="148"/>
      <c r="C374" s="83">
        <v>11</v>
      </c>
      <c r="D374" s="87" t="s">
        <v>412</v>
      </c>
      <c r="E374" s="87">
        <v>123959461.86309999</v>
      </c>
      <c r="F374" s="87">
        <v>0</v>
      </c>
      <c r="G374" s="87">
        <v>52993429.3517</v>
      </c>
      <c r="H374" s="87">
        <v>3718783.8558999998</v>
      </c>
      <c r="I374" s="87">
        <v>0</v>
      </c>
      <c r="J374" s="87">
        <f t="shared" si="93"/>
        <v>3718783.8558999998</v>
      </c>
      <c r="K374" s="100">
        <v>108154034.3379</v>
      </c>
      <c r="L374" s="88">
        <f t="shared" si="91"/>
        <v>288825709.40859997</v>
      </c>
      <c r="M374" s="82"/>
      <c r="N374" s="148"/>
      <c r="O374" s="89">
        <v>3</v>
      </c>
      <c r="P374" s="148"/>
      <c r="Q374" s="87" t="s">
        <v>763</v>
      </c>
      <c r="R374" s="87">
        <v>82345088.576000005</v>
      </c>
      <c r="S374" s="87">
        <v>0</v>
      </c>
      <c r="T374" s="87">
        <v>29817760.9835</v>
      </c>
      <c r="U374" s="87">
        <v>2470352.6573000001</v>
      </c>
      <c r="V374" s="87">
        <v>0</v>
      </c>
      <c r="W374" s="87">
        <f t="shared" si="100"/>
        <v>2470352.6573000001</v>
      </c>
      <c r="X374" s="87">
        <v>60854924.558399998</v>
      </c>
      <c r="Y374" s="88">
        <f t="shared" si="92"/>
        <v>175488126.77520001</v>
      </c>
    </row>
    <row r="375" spans="1:25" ht="24.9" customHeight="1" x14ac:dyDescent="0.25">
      <c r="A375" s="146"/>
      <c r="B375" s="148"/>
      <c r="C375" s="83">
        <v>12</v>
      </c>
      <c r="D375" s="87" t="s">
        <v>413</v>
      </c>
      <c r="E375" s="87">
        <v>107122552.0316</v>
      </c>
      <c r="F375" s="87">
        <v>0</v>
      </c>
      <c r="G375" s="87">
        <v>41213574.135899998</v>
      </c>
      <c r="H375" s="87">
        <v>3213676.5610000002</v>
      </c>
      <c r="I375" s="87">
        <v>0</v>
      </c>
      <c r="J375" s="87">
        <f t="shared" si="93"/>
        <v>3213676.5610000002</v>
      </c>
      <c r="K375" s="100">
        <v>84112584.650700003</v>
      </c>
      <c r="L375" s="88">
        <f t="shared" si="91"/>
        <v>235662387.37919998</v>
      </c>
      <c r="M375" s="82"/>
      <c r="N375" s="148"/>
      <c r="O375" s="89">
        <v>4</v>
      </c>
      <c r="P375" s="148"/>
      <c r="Q375" s="87" t="s">
        <v>764</v>
      </c>
      <c r="R375" s="87">
        <v>92196477.707900003</v>
      </c>
      <c r="S375" s="87">
        <v>0</v>
      </c>
      <c r="T375" s="87">
        <v>33384325.260400001</v>
      </c>
      <c r="U375" s="87">
        <v>2765894.3311999999</v>
      </c>
      <c r="V375" s="87">
        <v>0</v>
      </c>
      <c r="W375" s="87">
        <f t="shared" si="100"/>
        <v>2765894.3311999999</v>
      </c>
      <c r="X375" s="87">
        <v>68133908.386899993</v>
      </c>
      <c r="Y375" s="88">
        <f t="shared" si="92"/>
        <v>196480605.6864</v>
      </c>
    </row>
    <row r="376" spans="1:25" ht="24.9" customHeight="1" x14ac:dyDescent="0.25">
      <c r="A376" s="146"/>
      <c r="B376" s="148"/>
      <c r="C376" s="83">
        <v>13</v>
      </c>
      <c r="D376" s="87" t="s">
        <v>414</v>
      </c>
      <c r="E376" s="87">
        <v>92807518.799999997</v>
      </c>
      <c r="F376" s="87">
        <v>0</v>
      </c>
      <c r="G376" s="87">
        <v>39873659.109999999</v>
      </c>
      <c r="H376" s="87">
        <v>2784225.5639999998</v>
      </c>
      <c r="I376" s="87">
        <v>0</v>
      </c>
      <c r="J376" s="87">
        <f t="shared" si="93"/>
        <v>2784225.5639999998</v>
      </c>
      <c r="K376" s="100">
        <v>81377958.537799999</v>
      </c>
      <c r="L376" s="88">
        <f t="shared" si="91"/>
        <v>216843362.01179999</v>
      </c>
      <c r="M376" s="82"/>
      <c r="N376" s="148"/>
      <c r="O376" s="89">
        <v>5</v>
      </c>
      <c r="P376" s="148"/>
      <c r="Q376" s="87" t="s">
        <v>765</v>
      </c>
      <c r="R376" s="87">
        <v>129312613.0554</v>
      </c>
      <c r="S376" s="87">
        <v>0</v>
      </c>
      <c r="T376" s="87">
        <v>45340607.972000003</v>
      </c>
      <c r="U376" s="87">
        <v>3879378.3917</v>
      </c>
      <c r="V376" s="87">
        <v>0</v>
      </c>
      <c r="W376" s="87">
        <f t="shared" si="100"/>
        <v>3879378.3917</v>
      </c>
      <c r="X376" s="87">
        <v>92535428.099199995</v>
      </c>
      <c r="Y376" s="88">
        <f t="shared" si="92"/>
        <v>271068027.5183</v>
      </c>
    </row>
    <row r="377" spans="1:25" ht="24.9" customHeight="1" x14ac:dyDescent="0.25">
      <c r="A377" s="146"/>
      <c r="B377" s="148"/>
      <c r="C377" s="83">
        <v>14</v>
      </c>
      <c r="D377" s="87" t="s">
        <v>415</v>
      </c>
      <c r="E377" s="87">
        <v>95561282.079799995</v>
      </c>
      <c r="F377" s="87">
        <v>0</v>
      </c>
      <c r="G377" s="87">
        <v>36037856.8433</v>
      </c>
      <c r="H377" s="87">
        <v>2866838.4624000001</v>
      </c>
      <c r="I377" s="87">
        <v>0</v>
      </c>
      <c r="J377" s="87">
        <f t="shared" si="93"/>
        <v>2866838.4624000001</v>
      </c>
      <c r="K377" s="100">
        <v>73549488.194499999</v>
      </c>
      <c r="L377" s="88">
        <f t="shared" si="91"/>
        <v>208015465.57999998</v>
      </c>
      <c r="M377" s="82"/>
      <c r="N377" s="148"/>
      <c r="O377" s="89">
        <v>6</v>
      </c>
      <c r="P377" s="148"/>
      <c r="Q377" s="87" t="s">
        <v>766</v>
      </c>
      <c r="R377" s="87">
        <v>107166757.6674</v>
      </c>
      <c r="S377" s="87">
        <v>0</v>
      </c>
      <c r="T377" s="87">
        <v>34872795.448100001</v>
      </c>
      <c r="U377" s="87">
        <v>3215002.73</v>
      </c>
      <c r="V377" s="87">
        <v>0</v>
      </c>
      <c r="W377" s="87">
        <f t="shared" si="100"/>
        <v>3215002.73</v>
      </c>
      <c r="X377" s="87">
        <v>71171720.0132</v>
      </c>
      <c r="Y377" s="88">
        <f t="shared" si="92"/>
        <v>216426275.85869998</v>
      </c>
    </row>
    <row r="378" spans="1:25" ht="24.9" customHeight="1" x14ac:dyDescent="0.25">
      <c r="A378" s="146"/>
      <c r="B378" s="148"/>
      <c r="C378" s="83">
        <v>15</v>
      </c>
      <c r="D378" s="87" t="s">
        <v>416</v>
      </c>
      <c r="E378" s="87">
        <v>110621538.8749</v>
      </c>
      <c r="F378" s="87">
        <v>0</v>
      </c>
      <c r="G378" s="87">
        <v>44212549.7073</v>
      </c>
      <c r="H378" s="87">
        <v>3318646.1661999999</v>
      </c>
      <c r="I378" s="87">
        <v>0</v>
      </c>
      <c r="J378" s="87">
        <f t="shared" si="93"/>
        <v>3318646.1661999999</v>
      </c>
      <c r="K378" s="100">
        <v>90233179.428200006</v>
      </c>
      <c r="L378" s="88">
        <f t="shared" si="91"/>
        <v>248385914.17660001</v>
      </c>
      <c r="M378" s="82"/>
      <c r="N378" s="148"/>
      <c r="O378" s="89">
        <v>7</v>
      </c>
      <c r="P378" s="148"/>
      <c r="Q378" s="87" t="s">
        <v>767</v>
      </c>
      <c r="R378" s="87">
        <v>98665237.787900001</v>
      </c>
      <c r="S378" s="87">
        <v>0</v>
      </c>
      <c r="T378" s="87">
        <v>32887657.781599998</v>
      </c>
      <c r="U378" s="87">
        <v>2959957.1335999998</v>
      </c>
      <c r="V378" s="87">
        <v>0</v>
      </c>
      <c r="W378" s="87">
        <f t="shared" si="100"/>
        <v>2959957.1335999998</v>
      </c>
      <c r="X378" s="87">
        <v>67120262.125200003</v>
      </c>
      <c r="Y378" s="88">
        <f t="shared" si="92"/>
        <v>201633114.8283</v>
      </c>
    </row>
    <row r="379" spans="1:25" ht="24.9" customHeight="1" x14ac:dyDescent="0.25">
      <c r="A379" s="146"/>
      <c r="B379" s="148"/>
      <c r="C379" s="83">
        <v>16</v>
      </c>
      <c r="D379" s="87" t="s">
        <v>417</v>
      </c>
      <c r="E379" s="87">
        <v>85801777.313900009</v>
      </c>
      <c r="F379" s="87">
        <v>0</v>
      </c>
      <c r="G379" s="87">
        <v>33774798.4441</v>
      </c>
      <c r="H379" s="87">
        <v>2574053.3193999999</v>
      </c>
      <c r="I379" s="87">
        <v>0</v>
      </c>
      <c r="J379" s="87">
        <f t="shared" si="93"/>
        <v>2574053.3193999999</v>
      </c>
      <c r="K379" s="100">
        <v>68930823.224000007</v>
      </c>
      <c r="L379" s="88">
        <f t="shared" si="91"/>
        <v>191081452.30140001</v>
      </c>
      <c r="M379" s="82"/>
      <c r="N379" s="148"/>
      <c r="O379" s="89">
        <v>8</v>
      </c>
      <c r="P379" s="148"/>
      <c r="Q379" s="87" t="s">
        <v>768</v>
      </c>
      <c r="R379" s="87">
        <v>85719854.072799996</v>
      </c>
      <c r="S379" s="87">
        <v>0</v>
      </c>
      <c r="T379" s="87">
        <v>30948414.612399999</v>
      </c>
      <c r="U379" s="87">
        <v>2571595.6222000001</v>
      </c>
      <c r="V379" s="87">
        <v>0</v>
      </c>
      <c r="W379" s="87">
        <f t="shared" si="100"/>
        <v>2571595.6222000001</v>
      </c>
      <c r="X379" s="87">
        <v>63162470.095700003</v>
      </c>
      <c r="Y379" s="88">
        <f t="shared" si="92"/>
        <v>182402334.40309998</v>
      </c>
    </row>
    <row r="380" spans="1:25" ht="24.9" customHeight="1" x14ac:dyDescent="0.25">
      <c r="A380" s="146"/>
      <c r="B380" s="148"/>
      <c r="C380" s="83">
        <v>17</v>
      </c>
      <c r="D380" s="87" t="s">
        <v>418</v>
      </c>
      <c r="E380" s="87">
        <v>119386569.8391</v>
      </c>
      <c r="F380" s="87">
        <v>0</v>
      </c>
      <c r="G380" s="87">
        <v>47796260.577</v>
      </c>
      <c r="H380" s="87">
        <v>3581597.0951999999</v>
      </c>
      <c r="I380" s="87">
        <v>0</v>
      </c>
      <c r="J380" s="87">
        <f t="shared" si="93"/>
        <v>3581597.0951999999</v>
      </c>
      <c r="K380" s="100">
        <v>97547157.655300006</v>
      </c>
      <c r="L380" s="88">
        <f t="shared" si="91"/>
        <v>268311585.16659999</v>
      </c>
      <c r="M380" s="82"/>
      <c r="N380" s="148"/>
      <c r="O380" s="89">
        <v>9</v>
      </c>
      <c r="P380" s="148"/>
      <c r="Q380" s="87" t="s">
        <v>769</v>
      </c>
      <c r="R380" s="87">
        <v>113050771.60159999</v>
      </c>
      <c r="S380" s="87">
        <v>0</v>
      </c>
      <c r="T380" s="87">
        <v>40110751.224600002</v>
      </c>
      <c r="U380" s="87">
        <v>3391523.1480999999</v>
      </c>
      <c r="V380" s="87">
        <v>0</v>
      </c>
      <c r="W380" s="87">
        <f t="shared" si="100"/>
        <v>3391523.1480999999</v>
      </c>
      <c r="X380" s="87">
        <v>81861838.690799996</v>
      </c>
      <c r="Y380" s="88">
        <f t="shared" si="92"/>
        <v>238414884.66509998</v>
      </c>
    </row>
    <row r="381" spans="1:25" ht="24.9" customHeight="1" x14ac:dyDescent="0.25">
      <c r="A381" s="146"/>
      <c r="B381" s="148"/>
      <c r="C381" s="83">
        <v>18</v>
      </c>
      <c r="D381" s="87" t="s">
        <v>419</v>
      </c>
      <c r="E381" s="87">
        <v>80301092.460899994</v>
      </c>
      <c r="F381" s="87">
        <v>0</v>
      </c>
      <c r="G381" s="87">
        <v>34305029.466399997</v>
      </c>
      <c r="H381" s="87">
        <v>2409032.7738000001</v>
      </c>
      <c r="I381" s="87">
        <v>0</v>
      </c>
      <c r="J381" s="87">
        <f t="shared" si="93"/>
        <v>2409032.7738000001</v>
      </c>
      <c r="K381" s="100">
        <v>70012969.159700006</v>
      </c>
      <c r="L381" s="88">
        <f t="shared" si="91"/>
        <v>187028123.8608</v>
      </c>
      <c r="M381" s="82"/>
      <c r="N381" s="148"/>
      <c r="O381" s="89">
        <v>10</v>
      </c>
      <c r="P381" s="148"/>
      <c r="Q381" s="87" t="s">
        <v>770</v>
      </c>
      <c r="R381" s="87">
        <v>79729575.725000009</v>
      </c>
      <c r="S381" s="87">
        <v>0</v>
      </c>
      <c r="T381" s="87">
        <v>31202476.043499999</v>
      </c>
      <c r="U381" s="87">
        <v>2391887.2718000002</v>
      </c>
      <c r="V381" s="87">
        <v>0</v>
      </c>
      <c r="W381" s="87">
        <f t="shared" si="100"/>
        <v>2391887.2718000002</v>
      </c>
      <c r="X381" s="87">
        <v>63680982.844800003</v>
      </c>
      <c r="Y381" s="88">
        <f t="shared" si="92"/>
        <v>177004921.88510001</v>
      </c>
    </row>
    <row r="382" spans="1:25" ht="24.9" customHeight="1" x14ac:dyDescent="0.25">
      <c r="A382" s="146"/>
      <c r="B382" s="148"/>
      <c r="C382" s="83">
        <v>19</v>
      </c>
      <c r="D382" s="87" t="s">
        <v>420</v>
      </c>
      <c r="E382" s="87">
        <v>105957189.0804</v>
      </c>
      <c r="F382" s="87">
        <v>0</v>
      </c>
      <c r="G382" s="87">
        <v>44564675.056599997</v>
      </c>
      <c r="H382" s="87">
        <v>3178715.6724</v>
      </c>
      <c r="I382" s="87">
        <v>0</v>
      </c>
      <c r="J382" s="87">
        <f t="shared" si="93"/>
        <v>3178715.6724</v>
      </c>
      <c r="K382" s="100">
        <v>90951830.355100006</v>
      </c>
      <c r="L382" s="88">
        <f t="shared" si="91"/>
        <v>244652410.1645</v>
      </c>
      <c r="M382" s="82"/>
      <c r="N382" s="148"/>
      <c r="O382" s="89">
        <v>11</v>
      </c>
      <c r="P382" s="148"/>
      <c r="Q382" s="87" t="s">
        <v>771</v>
      </c>
      <c r="R382" s="87">
        <v>76368257.088700011</v>
      </c>
      <c r="S382" s="87">
        <v>0</v>
      </c>
      <c r="T382" s="87">
        <v>27890921.7326</v>
      </c>
      <c r="U382" s="87">
        <v>2291047.7127</v>
      </c>
      <c r="V382" s="87">
        <v>0</v>
      </c>
      <c r="W382" s="87">
        <f t="shared" si="100"/>
        <v>2291047.7127</v>
      </c>
      <c r="X382" s="87">
        <v>56922447.625799999</v>
      </c>
      <c r="Y382" s="88">
        <f t="shared" si="92"/>
        <v>163472674.15979999</v>
      </c>
    </row>
    <row r="383" spans="1:25" ht="24.9" customHeight="1" x14ac:dyDescent="0.25">
      <c r="A383" s="146"/>
      <c r="B383" s="148"/>
      <c r="C383" s="83">
        <v>20</v>
      </c>
      <c r="D383" s="87" t="s">
        <v>421</v>
      </c>
      <c r="E383" s="87">
        <v>88837375.126099989</v>
      </c>
      <c r="F383" s="87">
        <v>0</v>
      </c>
      <c r="G383" s="87">
        <v>34529321.493699998</v>
      </c>
      <c r="H383" s="87">
        <v>2665121.2538000001</v>
      </c>
      <c r="I383" s="87">
        <v>0</v>
      </c>
      <c r="J383" s="87">
        <f t="shared" si="93"/>
        <v>2665121.2538000001</v>
      </c>
      <c r="K383" s="100">
        <v>70470725.676300004</v>
      </c>
      <c r="L383" s="88">
        <f t="shared" si="91"/>
        <v>196502543.5499</v>
      </c>
      <c r="M383" s="82"/>
      <c r="N383" s="148"/>
      <c r="O383" s="89">
        <v>12</v>
      </c>
      <c r="P383" s="148"/>
      <c r="Q383" s="87" t="s">
        <v>772</v>
      </c>
      <c r="R383" s="87">
        <v>81878450.3389</v>
      </c>
      <c r="S383" s="87">
        <v>0</v>
      </c>
      <c r="T383" s="87">
        <v>29803824.816599999</v>
      </c>
      <c r="U383" s="87">
        <v>2456353.5101999999</v>
      </c>
      <c r="V383" s="87">
        <v>0</v>
      </c>
      <c r="W383" s="87">
        <f t="shared" si="100"/>
        <v>2456353.5101999999</v>
      </c>
      <c r="X383" s="87">
        <v>60826482.302500002</v>
      </c>
      <c r="Y383" s="88">
        <f t="shared" si="92"/>
        <v>174965110.9682</v>
      </c>
    </row>
    <row r="384" spans="1:25" ht="24.9" customHeight="1" x14ac:dyDescent="0.25">
      <c r="A384" s="146"/>
      <c r="B384" s="148"/>
      <c r="C384" s="83">
        <v>21</v>
      </c>
      <c r="D384" s="87" t="s">
        <v>422</v>
      </c>
      <c r="E384" s="87">
        <v>113235245.6697</v>
      </c>
      <c r="F384" s="87">
        <v>0</v>
      </c>
      <c r="G384" s="87">
        <v>45031573.131700002</v>
      </c>
      <c r="H384" s="87">
        <v>3397057.3700999999</v>
      </c>
      <c r="I384" s="87">
        <v>0</v>
      </c>
      <c r="J384" s="87">
        <f t="shared" si="93"/>
        <v>3397057.3700999999</v>
      </c>
      <c r="K384" s="100">
        <v>91904720.384299994</v>
      </c>
      <c r="L384" s="88">
        <f t="shared" si="91"/>
        <v>253568596.55579999</v>
      </c>
      <c r="M384" s="82"/>
      <c r="N384" s="148"/>
      <c r="O384" s="89">
        <v>13</v>
      </c>
      <c r="P384" s="148"/>
      <c r="Q384" s="87" t="s">
        <v>773</v>
      </c>
      <c r="R384" s="87">
        <v>89052498.765699998</v>
      </c>
      <c r="S384" s="87">
        <v>0</v>
      </c>
      <c r="T384" s="87">
        <v>34386634.817699999</v>
      </c>
      <c r="U384" s="87">
        <v>2671574.963</v>
      </c>
      <c r="V384" s="87">
        <v>0</v>
      </c>
      <c r="W384" s="87">
        <f t="shared" si="100"/>
        <v>2671574.963</v>
      </c>
      <c r="X384" s="87">
        <v>70179517.127599999</v>
      </c>
      <c r="Y384" s="88">
        <f t="shared" si="92"/>
        <v>196290225.67399999</v>
      </c>
    </row>
    <row r="385" spans="1:25" ht="24.9" customHeight="1" x14ac:dyDescent="0.25">
      <c r="A385" s="146"/>
      <c r="B385" s="148"/>
      <c r="C385" s="83">
        <v>22</v>
      </c>
      <c r="D385" s="87" t="s">
        <v>423</v>
      </c>
      <c r="E385" s="87">
        <v>126687411.0387</v>
      </c>
      <c r="F385" s="87">
        <v>0</v>
      </c>
      <c r="G385" s="87">
        <v>46717046.726599999</v>
      </c>
      <c r="H385" s="87">
        <v>3800622.3311999999</v>
      </c>
      <c r="I385" s="87">
        <v>0</v>
      </c>
      <c r="J385" s="87">
        <f t="shared" si="93"/>
        <v>3800622.3311999999</v>
      </c>
      <c r="K385" s="100">
        <v>95344595.313999996</v>
      </c>
      <c r="L385" s="88">
        <f t="shared" si="91"/>
        <v>272549675.41049999</v>
      </c>
      <c r="M385" s="82"/>
      <c r="N385" s="148"/>
      <c r="O385" s="89">
        <v>14</v>
      </c>
      <c r="P385" s="148"/>
      <c r="Q385" s="87" t="s">
        <v>774</v>
      </c>
      <c r="R385" s="87">
        <v>97992144.400199994</v>
      </c>
      <c r="S385" s="87">
        <v>0</v>
      </c>
      <c r="T385" s="87">
        <v>38417470.457500003</v>
      </c>
      <c r="U385" s="87">
        <v>2939764.3319999999</v>
      </c>
      <c r="V385" s="87">
        <v>0</v>
      </c>
      <c r="W385" s="87">
        <f t="shared" si="100"/>
        <v>2939764.3319999999</v>
      </c>
      <c r="X385" s="87">
        <v>78406030.141299993</v>
      </c>
      <c r="Y385" s="88">
        <f t="shared" si="92"/>
        <v>217755409.33099997</v>
      </c>
    </row>
    <row r="386" spans="1:25" ht="24.9" customHeight="1" x14ac:dyDescent="0.25">
      <c r="A386" s="146"/>
      <c r="B386" s="149"/>
      <c r="C386" s="83">
        <v>23</v>
      </c>
      <c r="D386" s="87" t="s">
        <v>424</v>
      </c>
      <c r="E386" s="87">
        <v>129358792.1478</v>
      </c>
      <c r="F386" s="87">
        <v>0</v>
      </c>
      <c r="G386" s="87">
        <v>53417205.569899999</v>
      </c>
      <c r="H386" s="87">
        <v>3880763.7644000002</v>
      </c>
      <c r="I386" s="87">
        <v>0</v>
      </c>
      <c r="J386" s="87">
        <f t="shared" si="93"/>
        <v>3880763.7644000002</v>
      </c>
      <c r="K386" s="100">
        <v>109018917.17730001</v>
      </c>
      <c r="L386" s="88">
        <f t="shared" si="91"/>
        <v>295675678.65939999</v>
      </c>
      <c r="M386" s="82"/>
      <c r="N386" s="148"/>
      <c r="O386" s="89">
        <v>15</v>
      </c>
      <c r="P386" s="148"/>
      <c r="Q386" s="87" t="s">
        <v>775</v>
      </c>
      <c r="R386" s="87">
        <v>90886733.853500009</v>
      </c>
      <c r="S386" s="87">
        <v>0</v>
      </c>
      <c r="T386" s="87">
        <v>29029017.712499999</v>
      </c>
      <c r="U386" s="87">
        <v>2726602.0156</v>
      </c>
      <c r="V386" s="87">
        <v>0</v>
      </c>
      <c r="W386" s="87">
        <f t="shared" si="100"/>
        <v>2726602.0156</v>
      </c>
      <c r="X386" s="87">
        <v>59245182.221199997</v>
      </c>
      <c r="Y386" s="88">
        <f t="shared" si="92"/>
        <v>181887535.8028</v>
      </c>
    </row>
    <row r="387" spans="1:25" ht="24.9" customHeight="1" x14ac:dyDescent="0.25">
      <c r="A387" s="83"/>
      <c r="B387" s="153" t="s">
        <v>940</v>
      </c>
      <c r="C387" s="154"/>
      <c r="D387" s="90"/>
      <c r="E387" s="90">
        <f>SUM(E364:E386)</f>
        <v>2523871686.2732</v>
      </c>
      <c r="F387" s="90">
        <f t="shared" ref="F387:H387" si="104">SUM(F364:F386)</f>
        <v>0</v>
      </c>
      <c r="G387" s="90">
        <f>SUM(G364:G386)</f>
        <v>986209156.73570013</v>
      </c>
      <c r="H387" s="90">
        <f t="shared" si="104"/>
        <v>75716150.588200003</v>
      </c>
      <c r="I387" s="87">
        <v>0</v>
      </c>
      <c r="J387" s="90">
        <f t="shared" si="93"/>
        <v>75716150.588200003</v>
      </c>
      <c r="K387" s="90">
        <f>SUM(K364:K386)</f>
        <v>2012749510.7742996</v>
      </c>
      <c r="L387" s="91">
        <f t="shared" si="91"/>
        <v>5598546504.3713999</v>
      </c>
      <c r="M387" s="102"/>
      <c r="N387" s="148"/>
      <c r="O387" s="89">
        <v>16</v>
      </c>
      <c r="P387" s="148"/>
      <c r="Q387" s="87" t="s">
        <v>776</v>
      </c>
      <c r="R387" s="87">
        <v>94719554.041600004</v>
      </c>
      <c r="S387" s="87">
        <v>0</v>
      </c>
      <c r="T387" s="87">
        <v>32576319.434</v>
      </c>
      <c r="U387" s="87">
        <v>2841586.6213000002</v>
      </c>
      <c r="V387" s="87">
        <v>0</v>
      </c>
      <c r="W387" s="87">
        <f t="shared" si="100"/>
        <v>2841586.6213000002</v>
      </c>
      <c r="X387" s="87">
        <v>66484853.193400003</v>
      </c>
      <c r="Y387" s="88">
        <f t="shared" si="92"/>
        <v>196622313.29030001</v>
      </c>
    </row>
    <row r="388" spans="1:25" ht="24.9" customHeight="1" x14ac:dyDescent="0.25">
      <c r="A388" s="146">
        <v>19</v>
      </c>
      <c r="B388" s="146" t="s">
        <v>49</v>
      </c>
      <c r="C388" s="83">
        <v>1</v>
      </c>
      <c r="D388" s="87" t="s">
        <v>425</v>
      </c>
      <c r="E388" s="87">
        <v>83012139.702099994</v>
      </c>
      <c r="F388" s="87">
        <f>-11651464.66</f>
        <v>-11651464.66</v>
      </c>
      <c r="G388" s="87">
        <v>38544219.108800001</v>
      </c>
      <c r="H388" s="101">
        <v>2490364.1910999999</v>
      </c>
      <c r="I388" s="87">
        <v>0</v>
      </c>
      <c r="J388" s="87">
        <f t="shared" si="93"/>
        <v>2490364.1910999999</v>
      </c>
      <c r="K388" s="100">
        <v>78664710.852200001</v>
      </c>
      <c r="L388" s="88">
        <f t="shared" si="91"/>
        <v>191059969.19420001</v>
      </c>
      <c r="M388" s="82"/>
      <c r="N388" s="149"/>
      <c r="O388" s="89">
        <v>17</v>
      </c>
      <c r="P388" s="149"/>
      <c r="Q388" s="87" t="s">
        <v>777</v>
      </c>
      <c r="R388" s="87">
        <v>94494467.244900003</v>
      </c>
      <c r="S388" s="87">
        <v>0</v>
      </c>
      <c r="T388" s="87">
        <v>31501191.580200002</v>
      </c>
      <c r="U388" s="87">
        <v>2834834.0172999999</v>
      </c>
      <c r="V388" s="87">
        <v>0</v>
      </c>
      <c r="W388" s="87">
        <f t="shared" si="100"/>
        <v>2834834.0172999999</v>
      </c>
      <c r="X388" s="87">
        <v>64290629.9428</v>
      </c>
      <c r="Y388" s="88">
        <f t="shared" si="92"/>
        <v>193121122.7852</v>
      </c>
    </row>
    <row r="389" spans="1:25" ht="24.9" customHeight="1" x14ac:dyDescent="0.25">
      <c r="A389" s="146"/>
      <c r="B389" s="146"/>
      <c r="C389" s="83">
        <v>2</v>
      </c>
      <c r="D389" s="87" t="s">
        <v>426</v>
      </c>
      <c r="E389" s="87">
        <v>85026247.050399989</v>
      </c>
      <c r="F389" s="87">
        <f t="shared" ref="F389:F412" si="105">-11651464.66</f>
        <v>-11651464.66</v>
      </c>
      <c r="G389" s="87">
        <v>39712814.134599999</v>
      </c>
      <c r="H389" s="101">
        <v>2550787.4114999999</v>
      </c>
      <c r="I389" s="87">
        <v>0</v>
      </c>
      <c r="J389" s="87">
        <f t="shared" si="93"/>
        <v>2550787.4114999999</v>
      </c>
      <c r="K389" s="100">
        <v>81049690.803399995</v>
      </c>
      <c r="L389" s="88">
        <f t="shared" si="91"/>
        <v>196688074.73989999</v>
      </c>
      <c r="M389" s="82"/>
      <c r="N389" s="83"/>
      <c r="O389" s="154"/>
      <c r="P389" s="155"/>
      <c r="Q389" s="90"/>
      <c r="R389" s="90">
        <f t="shared" ref="R389:S389" si="106">SUM(R372:R388)</f>
        <v>1600799001.6742001</v>
      </c>
      <c r="S389" s="90">
        <f t="shared" si="106"/>
        <v>0</v>
      </c>
      <c r="T389" s="90">
        <f>SUM(T372:T388)</f>
        <v>567123178.62580001</v>
      </c>
      <c r="U389" s="90">
        <f>SUM(U372:U388)</f>
        <v>48023970.050400004</v>
      </c>
      <c r="V389" s="90">
        <f t="shared" ref="V389" si="107">SUM(V372:V388)</f>
        <v>0</v>
      </c>
      <c r="W389" s="90">
        <f t="shared" si="100"/>
        <v>48023970.050400004</v>
      </c>
      <c r="X389" s="90">
        <f>SUM(X372:X388)</f>
        <v>1157438959.6079998</v>
      </c>
      <c r="Y389" s="91">
        <f t="shared" si="92"/>
        <v>3373385109.9583998</v>
      </c>
    </row>
    <row r="390" spans="1:25" ht="24.9" customHeight="1" x14ac:dyDescent="0.25">
      <c r="A390" s="146"/>
      <c r="B390" s="146"/>
      <c r="C390" s="83">
        <v>3</v>
      </c>
      <c r="D390" s="87" t="s">
        <v>427</v>
      </c>
      <c r="E390" s="87">
        <v>77527185.820299998</v>
      </c>
      <c r="F390" s="87">
        <f t="shared" si="105"/>
        <v>-11651464.66</v>
      </c>
      <c r="G390" s="87">
        <v>37720453.009800002</v>
      </c>
      <c r="H390" s="101">
        <v>2325815.5745999999</v>
      </c>
      <c r="I390" s="87">
        <v>0</v>
      </c>
      <c r="J390" s="87">
        <f t="shared" si="93"/>
        <v>2325815.5745999999</v>
      </c>
      <c r="K390" s="100">
        <v>76983490.594300002</v>
      </c>
      <c r="L390" s="88">
        <f t="shared" si="91"/>
        <v>182905480.33899999</v>
      </c>
      <c r="M390" s="82"/>
      <c r="N390" s="147">
        <v>36</v>
      </c>
      <c r="O390" s="89">
        <v>1</v>
      </c>
      <c r="P390" s="147" t="s">
        <v>66</v>
      </c>
      <c r="Q390" s="87" t="s">
        <v>778</v>
      </c>
      <c r="R390" s="87">
        <v>88944847.072699994</v>
      </c>
      <c r="S390" s="87">
        <v>0</v>
      </c>
      <c r="T390" s="87">
        <v>32475287.738299999</v>
      </c>
      <c r="U390" s="87">
        <v>2668345.4122000001</v>
      </c>
      <c r="V390" s="87">
        <v>0</v>
      </c>
      <c r="W390" s="87">
        <f t="shared" si="100"/>
        <v>2668345.4122000001</v>
      </c>
      <c r="X390" s="87">
        <v>66278658.093099996</v>
      </c>
      <c r="Y390" s="88">
        <f t="shared" si="92"/>
        <v>190367138.31629997</v>
      </c>
    </row>
    <row r="391" spans="1:25" ht="24.9" customHeight="1" x14ac:dyDescent="0.25">
      <c r="A391" s="146"/>
      <c r="B391" s="146"/>
      <c r="C391" s="83">
        <v>4</v>
      </c>
      <c r="D391" s="87" t="s">
        <v>428</v>
      </c>
      <c r="E391" s="87">
        <v>84106278.53930001</v>
      </c>
      <c r="F391" s="87">
        <f t="shared" si="105"/>
        <v>-11651464.66</v>
      </c>
      <c r="G391" s="87">
        <v>39618398.427599996</v>
      </c>
      <c r="H391" s="101">
        <v>2523188.3561999998</v>
      </c>
      <c r="I391" s="87">
        <v>0</v>
      </c>
      <c r="J391" s="87">
        <f t="shared" si="93"/>
        <v>2523188.3561999998</v>
      </c>
      <c r="K391" s="100">
        <v>80856998.242400005</v>
      </c>
      <c r="L391" s="88">
        <f t="shared" si="91"/>
        <v>195453398.90549999</v>
      </c>
      <c r="M391" s="82"/>
      <c r="N391" s="148"/>
      <c r="O391" s="89">
        <v>2</v>
      </c>
      <c r="P391" s="148"/>
      <c r="Q391" s="87" t="s">
        <v>779</v>
      </c>
      <c r="R391" s="87">
        <v>86120842.267399997</v>
      </c>
      <c r="S391" s="87">
        <v>0</v>
      </c>
      <c r="T391" s="87">
        <v>35731316.274099998</v>
      </c>
      <c r="U391" s="87">
        <v>2583625.2680000002</v>
      </c>
      <c r="V391" s="87">
        <v>0</v>
      </c>
      <c r="W391" s="87">
        <f t="shared" si="100"/>
        <v>2583625.2680000002</v>
      </c>
      <c r="X391" s="87">
        <v>72923871.0255</v>
      </c>
      <c r="Y391" s="88">
        <f t="shared" si="92"/>
        <v>197359654.83500001</v>
      </c>
    </row>
    <row r="392" spans="1:25" ht="24.9" customHeight="1" x14ac:dyDescent="0.25">
      <c r="A392" s="146"/>
      <c r="B392" s="146"/>
      <c r="C392" s="83">
        <v>5</v>
      </c>
      <c r="D392" s="87" t="s">
        <v>429</v>
      </c>
      <c r="E392" s="87">
        <v>101939578.29679999</v>
      </c>
      <c r="F392" s="87">
        <f t="shared" si="105"/>
        <v>-11651464.66</v>
      </c>
      <c r="G392" s="87">
        <v>46056761.631899998</v>
      </c>
      <c r="H392" s="101">
        <v>3058187.3489000001</v>
      </c>
      <c r="I392" s="87">
        <v>0</v>
      </c>
      <c r="J392" s="87">
        <f t="shared" si="93"/>
        <v>3058187.3489000001</v>
      </c>
      <c r="K392" s="100">
        <v>93997022.649200007</v>
      </c>
      <c r="L392" s="88">
        <f t="shared" ref="L392:L413" si="108">E392+F392+G392+J392+K392</f>
        <v>233400085.26679999</v>
      </c>
      <c r="M392" s="82"/>
      <c r="N392" s="148"/>
      <c r="O392" s="89">
        <v>3</v>
      </c>
      <c r="P392" s="148"/>
      <c r="Q392" s="87" t="s">
        <v>780</v>
      </c>
      <c r="R392" s="87">
        <v>101636700.2483</v>
      </c>
      <c r="S392" s="87">
        <v>0</v>
      </c>
      <c r="T392" s="87">
        <v>37535575.627099998</v>
      </c>
      <c r="U392" s="87">
        <v>3049101.0074999998</v>
      </c>
      <c r="V392" s="87">
        <v>0</v>
      </c>
      <c r="W392" s="87">
        <f t="shared" si="100"/>
        <v>3049101.0074999998</v>
      </c>
      <c r="X392" s="87">
        <v>76606175.2359</v>
      </c>
      <c r="Y392" s="88">
        <f t="shared" ref="Y392:Y410" si="109">R392+S392+T392+W392+X392</f>
        <v>218827552.11879998</v>
      </c>
    </row>
    <row r="393" spans="1:25" ht="24.9" customHeight="1" x14ac:dyDescent="0.25">
      <c r="A393" s="146"/>
      <c r="B393" s="146"/>
      <c r="C393" s="83">
        <v>6</v>
      </c>
      <c r="D393" s="87" t="s">
        <v>430</v>
      </c>
      <c r="E393" s="87">
        <v>81215763.488700002</v>
      </c>
      <c r="F393" s="87">
        <f t="shared" si="105"/>
        <v>-11651464.66</v>
      </c>
      <c r="G393" s="87">
        <v>38307377.234800003</v>
      </c>
      <c r="H393" s="101">
        <v>2436472.9046999998</v>
      </c>
      <c r="I393" s="87">
        <v>0</v>
      </c>
      <c r="J393" s="87">
        <f t="shared" si="93"/>
        <v>2436472.9046999998</v>
      </c>
      <c r="K393" s="100">
        <v>78181341.414000005</v>
      </c>
      <c r="L393" s="88">
        <f t="shared" si="108"/>
        <v>188489490.3822</v>
      </c>
      <c r="M393" s="82"/>
      <c r="N393" s="148"/>
      <c r="O393" s="89">
        <v>4</v>
      </c>
      <c r="P393" s="148"/>
      <c r="Q393" s="87" t="s">
        <v>781</v>
      </c>
      <c r="R393" s="87">
        <v>112177266.09289999</v>
      </c>
      <c r="S393" s="87">
        <v>0</v>
      </c>
      <c r="T393" s="87">
        <v>40912651.811999999</v>
      </c>
      <c r="U393" s="87">
        <v>3365317.9827999999</v>
      </c>
      <c r="V393" s="87">
        <v>0</v>
      </c>
      <c r="W393" s="87">
        <f t="shared" si="100"/>
        <v>3365317.9827999999</v>
      </c>
      <c r="X393" s="87">
        <v>83498433.731399998</v>
      </c>
      <c r="Y393" s="88">
        <f t="shared" si="109"/>
        <v>239953669.61909997</v>
      </c>
    </row>
    <row r="394" spans="1:25" ht="24.9" customHeight="1" x14ac:dyDescent="0.25">
      <c r="A394" s="146"/>
      <c r="B394" s="146"/>
      <c r="C394" s="83">
        <v>7</v>
      </c>
      <c r="D394" s="87" t="s">
        <v>431</v>
      </c>
      <c r="E394" s="87">
        <v>131091076.06929998</v>
      </c>
      <c r="F394" s="87">
        <f t="shared" si="105"/>
        <v>-11651464.66</v>
      </c>
      <c r="G394" s="87">
        <v>56394187.085900001</v>
      </c>
      <c r="H394" s="101">
        <v>3932732.2821</v>
      </c>
      <c r="I394" s="87">
        <v>0</v>
      </c>
      <c r="J394" s="87">
        <f t="shared" ref="J394:J412" si="110">H394-I394</f>
        <v>3932732.2821</v>
      </c>
      <c r="K394" s="100">
        <v>115094624.3933</v>
      </c>
      <c r="L394" s="88">
        <f t="shared" si="108"/>
        <v>294861155.17059994</v>
      </c>
      <c r="M394" s="82"/>
      <c r="N394" s="148"/>
      <c r="O394" s="89">
        <v>5</v>
      </c>
      <c r="P394" s="148"/>
      <c r="Q394" s="87" t="s">
        <v>782</v>
      </c>
      <c r="R394" s="87">
        <v>97638355.208199993</v>
      </c>
      <c r="S394" s="87">
        <v>0</v>
      </c>
      <c r="T394" s="87">
        <v>37017967.415799998</v>
      </c>
      <c r="U394" s="87">
        <v>2929150.6562000001</v>
      </c>
      <c r="V394" s="87">
        <v>0</v>
      </c>
      <c r="W394" s="87">
        <f t="shared" si="100"/>
        <v>2929150.6562000001</v>
      </c>
      <c r="X394" s="87">
        <v>75549791.134100005</v>
      </c>
      <c r="Y394" s="88">
        <f t="shared" si="109"/>
        <v>213135264.41429996</v>
      </c>
    </row>
    <row r="395" spans="1:25" ht="24.9" customHeight="1" x14ac:dyDescent="0.25">
      <c r="A395" s="146"/>
      <c r="B395" s="146"/>
      <c r="C395" s="83">
        <v>8</v>
      </c>
      <c r="D395" s="87" t="s">
        <v>432</v>
      </c>
      <c r="E395" s="87">
        <v>89314419.616500005</v>
      </c>
      <c r="F395" s="87">
        <f t="shared" si="105"/>
        <v>-11651464.66</v>
      </c>
      <c r="G395" s="87">
        <v>41012671.800999999</v>
      </c>
      <c r="H395" s="101">
        <v>2679432.5885000001</v>
      </c>
      <c r="I395" s="87">
        <v>0</v>
      </c>
      <c r="J395" s="87">
        <f t="shared" si="110"/>
        <v>2679432.5885000001</v>
      </c>
      <c r="K395" s="100">
        <v>83702564.044599995</v>
      </c>
      <c r="L395" s="88">
        <f t="shared" si="108"/>
        <v>205057623.3906</v>
      </c>
      <c r="M395" s="82"/>
      <c r="N395" s="148"/>
      <c r="O395" s="89">
        <v>6</v>
      </c>
      <c r="P395" s="148"/>
      <c r="Q395" s="87" t="s">
        <v>783</v>
      </c>
      <c r="R395" s="87">
        <v>135576481.86020002</v>
      </c>
      <c r="S395" s="87">
        <v>0</v>
      </c>
      <c r="T395" s="87">
        <v>50051056.158299997</v>
      </c>
      <c r="U395" s="87">
        <v>4067294.4558000001</v>
      </c>
      <c r="V395" s="87">
        <v>0</v>
      </c>
      <c r="W395" s="87">
        <f t="shared" si="100"/>
        <v>4067294.4558000001</v>
      </c>
      <c r="X395" s="87">
        <v>102148959.0807</v>
      </c>
      <c r="Y395" s="88">
        <f t="shared" si="109"/>
        <v>291843791.55500001</v>
      </c>
    </row>
    <row r="396" spans="1:25" ht="24.9" customHeight="1" x14ac:dyDescent="0.25">
      <c r="A396" s="146"/>
      <c r="B396" s="146"/>
      <c r="C396" s="83">
        <v>9</v>
      </c>
      <c r="D396" s="87" t="s">
        <v>433</v>
      </c>
      <c r="E396" s="87">
        <v>96009534.145500004</v>
      </c>
      <c r="F396" s="87">
        <f t="shared" si="105"/>
        <v>-11651464.66</v>
      </c>
      <c r="G396" s="87">
        <v>42283781.562799998</v>
      </c>
      <c r="H396" s="101">
        <v>2880286.0244</v>
      </c>
      <c r="I396" s="87">
        <v>0</v>
      </c>
      <c r="J396" s="87">
        <f t="shared" si="110"/>
        <v>2880286.0244</v>
      </c>
      <c r="K396" s="100">
        <v>86296765.826000005</v>
      </c>
      <c r="L396" s="88">
        <f t="shared" si="108"/>
        <v>215818902.8987</v>
      </c>
      <c r="M396" s="82"/>
      <c r="N396" s="148"/>
      <c r="O396" s="89">
        <v>7</v>
      </c>
      <c r="P396" s="148"/>
      <c r="Q396" s="87" t="s">
        <v>784</v>
      </c>
      <c r="R396" s="87">
        <v>102964456.10509999</v>
      </c>
      <c r="S396" s="87">
        <v>0</v>
      </c>
      <c r="T396" s="87">
        <v>42623662.885600001</v>
      </c>
      <c r="U396" s="87">
        <v>3088933.6831999999</v>
      </c>
      <c r="V396" s="87">
        <v>0</v>
      </c>
      <c r="W396" s="87">
        <f t="shared" si="100"/>
        <v>3088933.6831999999</v>
      </c>
      <c r="X396" s="87">
        <v>86990427.978200004</v>
      </c>
      <c r="Y396" s="88">
        <f t="shared" si="109"/>
        <v>235667480.65210003</v>
      </c>
    </row>
    <row r="397" spans="1:25" ht="24.9" customHeight="1" x14ac:dyDescent="0.25">
      <c r="A397" s="146"/>
      <c r="B397" s="146"/>
      <c r="C397" s="83">
        <v>10</v>
      </c>
      <c r="D397" s="87" t="s">
        <v>434</v>
      </c>
      <c r="E397" s="87">
        <v>96681957.721599996</v>
      </c>
      <c r="F397" s="87">
        <f t="shared" si="105"/>
        <v>-11651464.66</v>
      </c>
      <c r="G397" s="87">
        <v>43924455.1237</v>
      </c>
      <c r="H397" s="101">
        <v>2900458.7316000001</v>
      </c>
      <c r="I397" s="87">
        <v>0</v>
      </c>
      <c r="J397" s="87">
        <f t="shared" si="110"/>
        <v>2900458.7316000001</v>
      </c>
      <c r="K397" s="100">
        <v>89645208.582300007</v>
      </c>
      <c r="L397" s="88">
        <f t="shared" si="108"/>
        <v>221500615.49919999</v>
      </c>
      <c r="M397" s="82"/>
      <c r="N397" s="148"/>
      <c r="O397" s="89">
        <v>8</v>
      </c>
      <c r="P397" s="148"/>
      <c r="Q397" s="87" t="s">
        <v>394</v>
      </c>
      <c r="R397" s="87">
        <v>93416796.8627</v>
      </c>
      <c r="S397" s="87">
        <v>0</v>
      </c>
      <c r="T397" s="87">
        <v>35126734.706600003</v>
      </c>
      <c r="U397" s="87">
        <v>2802503.9059000001</v>
      </c>
      <c r="V397" s="87">
        <v>0</v>
      </c>
      <c r="W397" s="87">
        <f t="shared" si="100"/>
        <v>2802503.9059000001</v>
      </c>
      <c r="X397" s="87">
        <v>71689983.4208</v>
      </c>
      <c r="Y397" s="88">
        <f t="shared" si="109"/>
        <v>203036018.896</v>
      </c>
    </row>
    <row r="398" spans="1:25" ht="24.9" customHeight="1" x14ac:dyDescent="0.25">
      <c r="A398" s="146"/>
      <c r="B398" s="146"/>
      <c r="C398" s="83">
        <v>11</v>
      </c>
      <c r="D398" s="87" t="s">
        <v>435</v>
      </c>
      <c r="E398" s="87">
        <v>89610812.816500008</v>
      </c>
      <c r="F398" s="87">
        <f t="shared" si="105"/>
        <v>-11651464.66</v>
      </c>
      <c r="G398" s="87">
        <v>36869252.362199999</v>
      </c>
      <c r="H398" s="101">
        <v>2688324.3845000002</v>
      </c>
      <c r="I398" s="87">
        <v>0</v>
      </c>
      <c r="J398" s="87">
        <f t="shared" si="110"/>
        <v>2688324.3845000002</v>
      </c>
      <c r="K398" s="100">
        <v>75246279.298700005</v>
      </c>
      <c r="L398" s="88">
        <f t="shared" si="108"/>
        <v>192763204.20190001</v>
      </c>
      <c r="M398" s="82"/>
      <c r="N398" s="148"/>
      <c r="O398" s="89">
        <v>9</v>
      </c>
      <c r="P398" s="148"/>
      <c r="Q398" s="87" t="s">
        <v>785</v>
      </c>
      <c r="R398" s="87">
        <v>100986199.14150001</v>
      </c>
      <c r="S398" s="87">
        <v>0</v>
      </c>
      <c r="T398" s="87">
        <v>37478590.567500003</v>
      </c>
      <c r="U398" s="87">
        <v>3029585.9742000001</v>
      </c>
      <c r="V398" s="87">
        <v>0</v>
      </c>
      <c r="W398" s="87">
        <f t="shared" si="100"/>
        <v>3029585.9742000001</v>
      </c>
      <c r="X398" s="87">
        <v>76489874.702600002</v>
      </c>
      <c r="Y398" s="88">
        <f t="shared" si="109"/>
        <v>217984250.38580003</v>
      </c>
    </row>
    <row r="399" spans="1:25" ht="24.9" customHeight="1" x14ac:dyDescent="0.25">
      <c r="A399" s="146"/>
      <c r="B399" s="146"/>
      <c r="C399" s="83">
        <v>12</v>
      </c>
      <c r="D399" s="87" t="s">
        <v>436</v>
      </c>
      <c r="E399" s="87">
        <v>87790271.555900007</v>
      </c>
      <c r="F399" s="87">
        <f t="shared" si="105"/>
        <v>-11651464.66</v>
      </c>
      <c r="G399" s="87">
        <v>40345778.785499997</v>
      </c>
      <c r="H399" s="101">
        <v>2633708.1466999999</v>
      </c>
      <c r="I399" s="87">
        <v>0</v>
      </c>
      <c r="J399" s="87">
        <f t="shared" si="110"/>
        <v>2633708.1466999999</v>
      </c>
      <c r="K399" s="100">
        <v>82341505.306199998</v>
      </c>
      <c r="L399" s="88">
        <f t="shared" si="108"/>
        <v>201459799.13429999</v>
      </c>
      <c r="M399" s="82"/>
      <c r="N399" s="148"/>
      <c r="O399" s="89">
        <v>10</v>
      </c>
      <c r="P399" s="148"/>
      <c r="Q399" s="87" t="s">
        <v>786</v>
      </c>
      <c r="R399" s="87">
        <v>133293547.11600001</v>
      </c>
      <c r="S399" s="87">
        <v>0</v>
      </c>
      <c r="T399" s="87">
        <v>43392195.066399999</v>
      </c>
      <c r="U399" s="87">
        <v>3998806.4134999998</v>
      </c>
      <c r="V399" s="87">
        <v>0</v>
      </c>
      <c r="W399" s="87">
        <f t="shared" si="100"/>
        <v>3998806.4134999998</v>
      </c>
      <c r="X399" s="87">
        <v>88558921.598800004</v>
      </c>
      <c r="Y399" s="88">
        <f t="shared" si="109"/>
        <v>269243470.1947</v>
      </c>
    </row>
    <row r="400" spans="1:25" ht="24.9" customHeight="1" x14ac:dyDescent="0.25">
      <c r="A400" s="146"/>
      <c r="B400" s="146"/>
      <c r="C400" s="83">
        <v>13</v>
      </c>
      <c r="D400" s="87" t="s">
        <v>437</v>
      </c>
      <c r="E400" s="87">
        <v>91728421.696699992</v>
      </c>
      <c r="F400" s="87">
        <f t="shared" si="105"/>
        <v>-11651464.66</v>
      </c>
      <c r="G400" s="87">
        <v>41237912.363300003</v>
      </c>
      <c r="H400" s="101">
        <v>2751852.6508999998</v>
      </c>
      <c r="I400" s="87">
        <v>0</v>
      </c>
      <c r="J400" s="87">
        <f t="shared" si="110"/>
        <v>2751852.6508999998</v>
      </c>
      <c r="K400" s="100">
        <v>84162256.421599999</v>
      </c>
      <c r="L400" s="88">
        <f t="shared" si="108"/>
        <v>208228978.47250003</v>
      </c>
      <c r="M400" s="82"/>
      <c r="N400" s="148"/>
      <c r="O400" s="89">
        <v>11</v>
      </c>
      <c r="P400" s="148"/>
      <c r="Q400" s="87" t="s">
        <v>787</v>
      </c>
      <c r="R400" s="87">
        <v>83225820.57509999</v>
      </c>
      <c r="S400" s="87">
        <v>0</v>
      </c>
      <c r="T400" s="87">
        <v>31991461.963100001</v>
      </c>
      <c r="U400" s="87">
        <v>2496774.6173</v>
      </c>
      <c r="V400" s="87">
        <v>0</v>
      </c>
      <c r="W400" s="87">
        <f t="shared" si="100"/>
        <v>2496774.6173</v>
      </c>
      <c r="X400" s="87">
        <v>65291220.4023</v>
      </c>
      <c r="Y400" s="88">
        <f t="shared" si="109"/>
        <v>183005277.55779999</v>
      </c>
    </row>
    <row r="401" spans="1:25" ht="24.9" customHeight="1" x14ac:dyDescent="0.25">
      <c r="A401" s="146"/>
      <c r="B401" s="146"/>
      <c r="C401" s="83">
        <v>14</v>
      </c>
      <c r="D401" s="87" t="s">
        <v>438</v>
      </c>
      <c r="E401" s="87">
        <v>81822163.772699997</v>
      </c>
      <c r="F401" s="87">
        <f t="shared" si="105"/>
        <v>-11651464.66</v>
      </c>
      <c r="G401" s="87">
        <v>37695134.423699997</v>
      </c>
      <c r="H401" s="101">
        <v>2454664.9131999998</v>
      </c>
      <c r="I401" s="87">
        <v>0</v>
      </c>
      <c r="J401" s="87">
        <f t="shared" si="110"/>
        <v>2454664.9131999998</v>
      </c>
      <c r="K401" s="100">
        <v>76931818.014200002</v>
      </c>
      <c r="L401" s="88">
        <f t="shared" si="108"/>
        <v>187252316.46380001</v>
      </c>
      <c r="M401" s="82"/>
      <c r="N401" s="148"/>
      <c r="O401" s="89">
        <v>12</v>
      </c>
      <c r="P401" s="148"/>
      <c r="Q401" s="87" t="s">
        <v>788</v>
      </c>
      <c r="R401" s="87">
        <v>96127198.371700004</v>
      </c>
      <c r="S401" s="87">
        <v>0</v>
      </c>
      <c r="T401" s="87">
        <v>37794233.804399997</v>
      </c>
      <c r="U401" s="87">
        <v>2883815.9512</v>
      </c>
      <c r="V401" s="87">
        <v>0</v>
      </c>
      <c r="W401" s="87">
        <f t="shared" si="100"/>
        <v>2883815.9512</v>
      </c>
      <c r="X401" s="87">
        <v>77134069.462200001</v>
      </c>
      <c r="Y401" s="88">
        <f t="shared" si="109"/>
        <v>213939317.58950001</v>
      </c>
    </row>
    <row r="402" spans="1:25" ht="24.9" customHeight="1" x14ac:dyDescent="0.25">
      <c r="A402" s="146"/>
      <c r="B402" s="146"/>
      <c r="C402" s="83">
        <v>15</v>
      </c>
      <c r="D402" s="87" t="s">
        <v>439</v>
      </c>
      <c r="E402" s="87">
        <v>81395195.930699989</v>
      </c>
      <c r="F402" s="87">
        <f t="shared" si="105"/>
        <v>-11651464.66</v>
      </c>
      <c r="G402" s="87">
        <v>34338342.293399997</v>
      </c>
      <c r="H402" s="101">
        <v>2441855.8779000002</v>
      </c>
      <c r="I402" s="87">
        <v>0</v>
      </c>
      <c r="J402" s="87">
        <f t="shared" si="110"/>
        <v>2441855.8779000002</v>
      </c>
      <c r="K402" s="100">
        <v>70080957.147699997</v>
      </c>
      <c r="L402" s="88">
        <f t="shared" si="108"/>
        <v>176604886.58969998</v>
      </c>
      <c r="M402" s="82"/>
      <c r="N402" s="148"/>
      <c r="O402" s="89">
        <v>13</v>
      </c>
      <c r="P402" s="148"/>
      <c r="Q402" s="87" t="s">
        <v>789</v>
      </c>
      <c r="R402" s="87">
        <v>101843606.5825</v>
      </c>
      <c r="S402" s="87">
        <v>0</v>
      </c>
      <c r="T402" s="87">
        <v>41503005.355499998</v>
      </c>
      <c r="U402" s="87">
        <v>3055308.1974999998</v>
      </c>
      <c r="V402" s="87">
        <v>0</v>
      </c>
      <c r="W402" s="87">
        <f t="shared" si="100"/>
        <v>3055308.1974999998</v>
      </c>
      <c r="X402" s="87">
        <v>84703283.430800006</v>
      </c>
      <c r="Y402" s="88">
        <f t="shared" si="109"/>
        <v>231105203.56629997</v>
      </c>
    </row>
    <row r="403" spans="1:25" ht="24.9" customHeight="1" x14ac:dyDescent="0.25">
      <c r="A403" s="146"/>
      <c r="B403" s="146"/>
      <c r="C403" s="83">
        <v>16</v>
      </c>
      <c r="D403" s="87" t="s">
        <v>440</v>
      </c>
      <c r="E403" s="87">
        <v>87969556.209399998</v>
      </c>
      <c r="F403" s="87">
        <f t="shared" si="105"/>
        <v>-11651464.66</v>
      </c>
      <c r="G403" s="87">
        <v>40505424.509599999</v>
      </c>
      <c r="H403" s="101">
        <v>2639086.6863000002</v>
      </c>
      <c r="I403" s="87">
        <v>0</v>
      </c>
      <c r="J403" s="87">
        <f t="shared" si="110"/>
        <v>2639086.6863000002</v>
      </c>
      <c r="K403" s="100">
        <v>82667325.494399995</v>
      </c>
      <c r="L403" s="88">
        <f t="shared" si="108"/>
        <v>202129928.23969999</v>
      </c>
      <c r="M403" s="82"/>
      <c r="N403" s="149"/>
      <c r="O403" s="89">
        <v>14</v>
      </c>
      <c r="P403" s="149"/>
      <c r="Q403" s="87" t="s">
        <v>790</v>
      </c>
      <c r="R403" s="87">
        <v>112476790.9386</v>
      </c>
      <c r="S403" s="87">
        <v>0</v>
      </c>
      <c r="T403" s="87">
        <v>43533526.770000003</v>
      </c>
      <c r="U403" s="87">
        <v>3374303.7281999998</v>
      </c>
      <c r="V403" s="87">
        <v>0</v>
      </c>
      <c r="W403" s="87">
        <f t="shared" si="100"/>
        <v>3374303.7281999998</v>
      </c>
      <c r="X403" s="87">
        <v>88847364.790900007</v>
      </c>
      <c r="Y403" s="88">
        <f t="shared" si="109"/>
        <v>248231986.2277</v>
      </c>
    </row>
    <row r="404" spans="1:25" ht="24.9" customHeight="1" x14ac:dyDescent="0.25">
      <c r="A404" s="146"/>
      <c r="B404" s="146"/>
      <c r="C404" s="83">
        <v>17</v>
      </c>
      <c r="D404" s="87" t="s">
        <v>441</v>
      </c>
      <c r="E404" s="87">
        <v>100455134.9217</v>
      </c>
      <c r="F404" s="87">
        <f t="shared" si="105"/>
        <v>-11651464.66</v>
      </c>
      <c r="G404" s="87">
        <v>46419393.829599999</v>
      </c>
      <c r="H404" s="101">
        <v>3013654.0477</v>
      </c>
      <c r="I404" s="87">
        <v>0</v>
      </c>
      <c r="J404" s="87">
        <f t="shared" si="110"/>
        <v>3013654.0477</v>
      </c>
      <c r="K404" s="100">
        <v>94737116.952199996</v>
      </c>
      <c r="L404" s="88">
        <f t="shared" si="108"/>
        <v>232973835.09119999</v>
      </c>
      <c r="M404" s="82"/>
      <c r="N404" s="83"/>
      <c r="O404" s="154" t="s">
        <v>941</v>
      </c>
      <c r="P404" s="155"/>
      <c r="Q404" s="90"/>
      <c r="R404" s="90">
        <f t="shared" ref="R404:T404" si="111">SUM(R390:R403)</f>
        <v>1446428908.4429002</v>
      </c>
      <c r="S404" s="90">
        <f t="shared" si="111"/>
        <v>0</v>
      </c>
      <c r="T404" s="90">
        <f t="shared" si="111"/>
        <v>547167266.14470005</v>
      </c>
      <c r="U404" s="90">
        <f>SUM(U390:U403)</f>
        <v>43392867.2535</v>
      </c>
      <c r="V404" s="90">
        <f t="shared" ref="V404:X404" si="112">SUM(V390:V403)</f>
        <v>0</v>
      </c>
      <c r="W404" s="90">
        <f t="shared" si="100"/>
        <v>43392867.2535</v>
      </c>
      <c r="X404" s="90">
        <f t="shared" si="112"/>
        <v>1116711034.0873001</v>
      </c>
      <c r="Y404" s="91">
        <f t="shared" si="109"/>
        <v>3153700075.9284</v>
      </c>
    </row>
    <row r="405" spans="1:25" ht="24.9" customHeight="1" x14ac:dyDescent="0.25">
      <c r="A405" s="146"/>
      <c r="B405" s="146"/>
      <c r="C405" s="83">
        <v>18</v>
      </c>
      <c r="D405" s="87" t="s">
        <v>442</v>
      </c>
      <c r="E405" s="87">
        <v>120774362.87040001</v>
      </c>
      <c r="F405" s="87">
        <f t="shared" si="105"/>
        <v>-11651464.66</v>
      </c>
      <c r="G405" s="87">
        <v>52255802.178599998</v>
      </c>
      <c r="H405" s="101">
        <v>3623230.8860999998</v>
      </c>
      <c r="I405" s="87">
        <v>0</v>
      </c>
      <c r="J405" s="87">
        <f t="shared" si="110"/>
        <v>3623230.8860999998</v>
      </c>
      <c r="K405" s="100">
        <v>106648614.5984</v>
      </c>
      <c r="L405" s="88">
        <f t="shared" si="108"/>
        <v>271650545.87349999</v>
      </c>
      <c r="M405" s="82"/>
      <c r="N405" s="147">
        <v>37</v>
      </c>
      <c r="O405" s="89">
        <v>1</v>
      </c>
      <c r="P405" s="147" t="s">
        <v>67</v>
      </c>
      <c r="Q405" s="87" t="s">
        <v>791</v>
      </c>
      <c r="R405" s="87">
        <v>74298879.469599992</v>
      </c>
      <c r="S405" s="87">
        <v>0</v>
      </c>
      <c r="T405" s="87">
        <v>164951032.29179999</v>
      </c>
      <c r="U405" s="87">
        <v>2228966.3840999999</v>
      </c>
      <c r="V405" s="87">
        <v>0</v>
      </c>
      <c r="W405" s="87">
        <f t="shared" si="100"/>
        <v>2228966.3840999999</v>
      </c>
      <c r="X405" s="87">
        <v>336647766.125</v>
      </c>
      <c r="Y405" s="88">
        <f t="shared" si="109"/>
        <v>578126644.27049994</v>
      </c>
    </row>
    <row r="406" spans="1:25" ht="24.9" customHeight="1" x14ac:dyDescent="0.25">
      <c r="A406" s="146"/>
      <c r="B406" s="146"/>
      <c r="C406" s="83">
        <v>19</v>
      </c>
      <c r="D406" s="87" t="s">
        <v>443</v>
      </c>
      <c r="E406" s="87">
        <v>83035357.970400006</v>
      </c>
      <c r="F406" s="87">
        <f t="shared" si="105"/>
        <v>-11651464.66</v>
      </c>
      <c r="G406" s="87">
        <v>39262916.723899998</v>
      </c>
      <c r="H406" s="101">
        <v>2491060.7390999999</v>
      </c>
      <c r="I406" s="87">
        <v>0</v>
      </c>
      <c r="J406" s="87">
        <f t="shared" si="110"/>
        <v>2491060.7390999999</v>
      </c>
      <c r="K406" s="100">
        <v>80131497.348199993</v>
      </c>
      <c r="L406" s="88">
        <f t="shared" si="108"/>
        <v>193269368.12159997</v>
      </c>
      <c r="M406" s="82"/>
      <c r="N406" s="148"/>
      <c r="O406" s="89">
        <v>2</v>
      </c>
      <c r="P406" s="148"/>
      <c r="Q406" s="87" t="s">
        <v>792</v>
      </c>
      <c r="R406" s="87">
        <v>189667453.36290002</v>
      </c>
      <c r="S406" s="87">
        <v>0</v>
      </c>
      <c r="T406" s="87">
        <v>217494248.81240001</v>
      </c>
      <c r="U406" s="87">
        <v>5690023.6009</v>
      </c>
      <c r="V406" s="87">
        <v>0</v>
      </c>
      <c r="W406" s="87">
        <f t="shared" si="100"/>
        <v>5690023.6009</v>
      </c>
      <c r="X406" s="87">
        <v>443882963.26749998</v>
      </c>
      <c r="Y406" s="88">
        <f t="shared" si="109"/>
        <v>856734689.04369998</v>
      </c>
    </row>
    <row r="407" spans="1:25" ht="24.9" customHeight="1" x14ac:dyDescent="0.25">
      <c r="A407" s="146"/>
      <c r="B407" s="146"/>
      <c r="C407" s="83">
        <v>20</v>
      </c>
      <c r="D407" s="87" t="s">
        <v>444</v>
      </c>
      <c r="E407" s="87">
        <v>80010097.6963</v>
      </c>
      <c r="F407" s="87">
        <f t="shared" si="105"/>
        <v>-11651464.66</v>
      </c>
      <c r="G407" s="87">
        <v>37062388.6655</v>
      </c>
      <c r="H407" s="101">
        <v>2400302.9309</v>
      </c>
      <c r="I407" s="87">
        <v>0</v>
      </c>
      <c r="J407" s="87">
        <f t="shared" si="110"/>
        <v>2400302.9309</v>
      </c>
      <c r="K407" s="100">
        <v>75640450.248400003</v>
      </c>
      <c r="L407" s="88">
        <f t="shared" si="108"/>
        <v>183461774.8811</v>
      </c>
      <c r="M407" s="82"/>
      <c r="N407" s="148"/>
      <c r="O407" s="89">
        <v>3</v>
      </c>
      <c r="P407" s="148"/>
      <c r="Q407" s="87" t="s">
        <v>793</v>
      </c>
      <c r="R407" s="87">
        <v>106834489.74479999</v>
      </c>
      <c r="S407" s="87">
        <v>0</v>
      </c>
      <c r="T407" s="87">
        <v>177265350.45500001</v>
      </c>
      <c r="U407" s="87">
        <v>3205034.6923000002</v>
      </c>
      <c r="V407" s="87">
        <v>0</v>
      </c>
      <c r="W407" s="87">
        <f t="shared" si="100"/>
        <v>3205034.6923000002</v>
      </c>
      <c r="X407" s="87">
        <v>361779998.66329998</v>
      </c>
      <c r="Y407" s="88">
        <f t="shared" si="109"/>
        <v>649084873.55540001</v>
      </c>
    </row>
    <row r="408" spans="1:25" ht="24.9" customHeight="1" x14ac:dyDescent="0.25">
      <c r="A408" s="146"/>
      <c r="B408" s="146"/>
      <c r="C408" s="83">
        <v>21</v>
      </c>
      <c r="D408" s="87" t="s">
        <v>445</v>
      </c>
      <c r="E408" s="87">
        <v>116575539.0817</v>
      </c>
      <c r="F408" s="87">
        <f t="shared" si="105"/>
        <v>-11651464.66</v>
      </c>
      <c r="G408" s="87">
        <v>52508696.181999996</v>
      </c>
      <c r="H408" s="101">
        <v>3497266.1724999999</v>
      </c>
      <c r="I408" s="87">
        <v>0</v>
      </c>
      <c r="J408" s="87">
        <f t="shared" si="110"/>
        <v>3497266.1724999999</v>
      </c>
      <c r="K408" s="100">
        <v>107164744.7501</v>
      </c>
      <c r="L408" s="88">
        <f t="shared" si="108"/>
        <v>268094781.52630001</v>
      </c>
      <c r="M408" s="82"/>
      <c r="N408" s="148"/>
      <c r="O408" s="89">
        <v>4</v>
      </c>
      <c r="P408" s="148"/>
      <c r="Q408" s="87" t="s">
        <v>794</v>
      </c>
      <c r="R408" s="87">
        <v>91558574.078100011</v>
      </c>
      <c r="S408" s="87">
        <v>0</v>
      </c>
      <c r="T408" s="87">
        <v>172198276.89320001</v>
      </c>
      <c r="U408" s="87">
        <v>2746757.2223</v>
      </c>
      <c r="V408" s="87">
        <v>0</v>
      </c>
      <c r="W408" s="87">
        <f t="shared" si="100"/>
        <v>2746757.2223</v>
      </c>
      <c r="X408" s="87">
        <v>351438632.67330003</v>
      </c>
      <c r="Y408" s="88">
        <f t="shared" si="109"/>
        <v>617942240.86689997</v>
      </c>
    </row>
    <row r="409" spans="1:25" ht="24.9" customHeight="1" x14ac:dyDescent="0.25">
      <c r="A409" s="146"/>
      <c r="B409" s="146"/>
      <c r="C409" s="83">
        <v>22</v>
      </c>
      <c r="D409" s="87" t="s">
        <v>446</v>
      </c>
      <c r="E409" s="87">
        <v>77585550.455400005</v>
      </c>
      <c r="F409" s="87">
        <f t="shared" si="105"/>
        <v>-11651464.66</v>
      </c>
      <c r="G409" s="87">
        <v>36156100.028099999</v>
      </c>
      <c r="H409" s="101">
        <v>2327566.5137</v>
      </c>
      <c r="I409" s="87">
        <v>0</v>
      </c>
      <c r="J409" s="87">
        <f t="shared" si="110"/>
        <v>2327566.5137</v>
      </c>
      <c r="K409" s="100">
        <v>73790810.140100002</v>
      </c>
      <c r="L409" s="88">
        <f t="shared" si="108"/>
        <v>178208562.47729999</v>
      </c>
      <c r="M409" s="82"/>
      <c r="N409" s="148"/>
      <c r="O409" s="89">
        <v>5</v>
      </c>
      <c r="P409" s="148"/>
      <c r="Q409" s="87" t="s">
        <v>795</v>
      </c>
      <c r="R409" s="87">
        <v>86996213.766000003</v>
      </c>
      <c r="S409" s="87">
        <v>0</v>
      </c>
      <c r="T409" s="87">
        <v>167791018.81720001</v>
      </c>
      <c r="U409" s="87">
        <v>2609886.4130000002</v>
      </c>
      <c r="V409" s="87">
        <v>0</v>
      </c>
      <c r="W409" s="87">
        <f t="shared" si="100"/>
        <v>2609886.4130000002</v>
      </c>
      <c r="X409" s="87">
        <v>342443880.92540002</v>
      </c>
      <c r="Y409" s="88">
        <f t="shared" si="109"/>
        <v>599840999.92159998</v>
      </c>
    </row>
    <row r="410" spans="1:25" ht="24.9" customHeight="1" x14ac:dyDescent="0.25">
      <c r="A410" s="146"/>
      <c r="B410" s="146"/>
      <c r="C410" s="83">
        <v>23</v>
      </c>
      <c r="D410" s="87" t="s">
        <v>447</v>
      </c>
      <c r="E410" s="87">
        <v>78299713.533999994</v>
      </c>
      <c r="F410" s="87">
        <f t="shared" si="105"/>
        <v>-11651464.66</v>
      </c>
      <c r="G410" s="87">
        <v>35815284.133699998</v>
      </c>
      <c r="H410" s="101">
        <v>2348991.406</v>
      </c>
      <c r="I410" s="87">
        <v>0</v>
      </c>
      <c r="J410" s="87">
        <f t="shared" si="110"/>
        <v>2348991.406</v>
      </c>
      <c r="K410" s="100">
        <v>73095240.625100002</v>
      </c>
      <c r="L410" s="88">
        <f t="shared" si="108"/>
        <v>177907765.0388</v>
      </c>
      <c r="M410" s="82"/>
      <c r="N410" s="149"/>
      <c r="O410" s="89">
        <v>6</v>
      </c>
      <c r="P410" s="149"/>
      <c r="Q410" s="87" t="s">
        <v>796</v>
      </c>
      <c r="R410" s="87">
        <v>89487607.108199999</v>
      </c>
      <c r="S410" s="87">
        <v>0</v>
      </c>
      <c r="T410" s="87">
        <v>166949741.30419999</v>
      </c>
      <c r="U410" s="87">
        <v>2684628.2132000001</v>
      </c>
      <c r="V410" s="87">
        <v>0</v>
      </c>
      <c r="W410" s="87">
        <f t="shared" si="100"/>
        <v>2684628.2132000001</v>
      </c>
      <c r="X410" s="87">
        <v>340726921.70719999</v>
      </c>
      <c r="Y410" s="88">
        <f t="shared" si="109"/>
        <v>599848898.33280003</v>
      </c>
    </row>
    <row r="411" spans="1:25" ht="24.9" customHeight="1" thickBot="1" x14ac:dyDescent="0.3">
      <c r="A411" s="146"/>
      <c r="B411" s="146"/>
      <c r="C411" s="83">
        <v>24</v>
      </c>
      <c r="D411" s="87" t="s">
        <v>448</v>
      </c>
      <c r="E411" s="87">
        <v>101016051.5917</v>
      </c>
      <c r="F411" s="87">
        <f t="shared" si="105"/>
        <v>-11651464.66</v>
      </c>
      <c r="G411" s="87">
        <v>45157988.309699997</v>
      </c>
      <c r="H411" s="101">
        <v>3030481.5477999998</v>
      </c>
      <c r="I411" s="87">
        <v>0</v>
      </c>
      <c r="J411" s="87">
        <f t="shared" si="110"/>
        <v>3030481.5477999998</v>
      </c>
      <c r="K411" s="100">
        <v>92162720.511299998</v>
      </c>
      <c r="L411" s="88">
        <f t="shared" si="108"/>
        <v>229715777.30050001</v>
      </c>
      <c r="M411" s="82"/>
      <c r="N411" s="83"/>
      <c r="O411" s="154" t="s">
        <v>942</v>
      </c>
      <c r="P411" s="155"/>
      <c r="Q411" s="103"/>
      <c r="R411" s="103">
        <f>SUM(R405:R410)</f>
        <v>638843217.52960002</v>
      </c>
      <c r="S411" s="103">
        <f t="shared" ref="S411" si="113">SUM(S405:S410)</f>
        <v>0</v>
      </c>
      <c r="T411" s="103">
        <f>SUM(T405:T410)</f>
        <v>1066649668.5738001</v>
      </c>
      <c r="U411" s="103">
        <f>SUM(U405:U410)</f>
        <v>19165296.525800001</v>
      </c>
      <c r="V411" s="103">
        <f t="shared" ref="V411" si="114">SUM(V405:V410)</f>
        <v>0</v>
      </c>
      <c r="W411" s="90">
        <f t="shared" si="100"/>
        <v>19165296.525800001</v>
      </c>
      <c r="X411" s="103">
        <f>SUM(X405:X410)</f>
        <v>2176920163.3617001</v>
      </c>
      <c r="Y411" s="91">
        <f>R411+S411+T411+W411+X411</f>
        <v>3901578345.9909</v>
      </c>
    </row>
    <row r="412" spans="1:25" ht="24.9" customHeight="1" thickTop="1" thickBot="1" x14ac:dyDescent="0.3">
      <c r="A412" s="146"/>
      <c r="B412" s="146"/>
      <c r="C412" s="83">
        <v>25</v>
      </c>
      <c r="D412" s="87" t="s">
        <v>449</v>
      </c>
      <c r="E412" s="87">
        <v>103216005.77170001</v>
      </c>
      <c r="F412" s="87">
        <f t="shared" si="105"/>
        <v>-11651464.66</v>
      </c>
      <c r="G412" s="87">
        <v>47434326.197800003</v>
      </c>
      <c r="H412" s="101">
        <v>3096480.1730999998</v>
      </c>
      <c r="I412" s="87">
        <v>0</v>
      </c>
      <c r="J412" s="87">
        <f t="shared" si="110"/>
        <v>3096480.1730999998</v>
      </c>
      <c r="K412" s="100">
        <v>96808487.526800007</v>
      </c>
      <c r="L412" s="88">
        <f t="shared" si="108"/>
        <v>238903835.00940001</v>
      </c>
      <c r="M412" s="82"/>
      <c r="N412" s="153" t="s">
        <v>943</v>
      </c>
      <c r="O412" s="154"/>
      <c r="P412" s="155"/>
      <c r="Q412" s="104" t="s">
        <v>944</v>
      </c>
      <c r="R412" s="104">
        <v>70309932560.630005</v>
      </c>
      <c r="S412" s="104">
        <f>-1378732579.43</f>
        <v>-1378732579.4300001</v>
      </c>
      <c r="T412" s="90">
        <v>34043536657.200001</v>
      </c>
      <c r="U412" s="104">
        <v>2109297976.8199999</v>
      </c>
      <c r="V412" s="104">
        <v>412157330.5</v>
      </c>
      <c r="W412" s="90">
        <v>1697140646.3199999</v>
      </c>
      <c r="X412" s="104">
        <v>69479289746.839996</v>
      </c>
      <c r="Y412" s="116">
        <f>R412+S412+T412+W412+X412</f>
        <v>174151167031.56</v>
      </c>
    </row>
    <row r="413" spans="1:25" ht="13.8" thickTop="1" x14ac:dyDescent="0.25">
      <c r="A413" s="83"/>
      <c r="B413" s="84"/>
      <c r="C413" s="105"/>
      <c r="D413" s="106"/>
      <c r="E413" s="106">
        <f>SUM(E388:E412)</f>
        <v>2307208416.3257003</v>
      </c>
      <c r="F413" s="106">
        <f t="shared" ref="F413:G413" si="115">SUM(F388:F412)</f>
        <v>-291286616.5</v>
      </c>
      <c r="G413" s="106">
        <f t="shared" si="115"/>
        <v>1046639860.1075002</v>
      </c>
      <c r="H413" s="106">
        <f>SUM(H388:H412)</f>
        <v>69216252.49000001</v>
      </c>
      <c r="I413" s="87">
        <v>0</v>
      </c>
      <c r="J413" s="87">
        <f>H413-I413</f>
        <v>69216252.49000001</v>
      </c>
      <c r="K413" s="106">
        <f t="shared" ref="K413" si="116">SUM(K388:K412)</f>
        <v>2136082241.7850997</v>
      </c>
      <c r="L413" s="88">
        <f t="shared" si="108"/>
        <v>5267860154.2083006</v>
      </c>
      <c r="M413" s="107">
        <v>0</v>
      </c>
      <c r="O413" s="153"/>
      <c r="P413" s="154"/>
      <c r="Q413" s="157"/>
      <c r="R413" s="108"/>
      <c r="S413" s="108"/>
      <c r="T413" s="108"/>
      <c r="U413" s="108"/>
      <c r="V413" s="108"/>
      <c r="W413" s="108"/>
      <c r="X413" s="108"/>
      <c r="Y413" s="108"/>
    </row>
    <row r="414" spans="1:25" ht="16.8" x14ac:dyDescent="0.55000000000000004">
      <c r="D414" s="109"/>
      <c r="E414" s="110"/>
      <c r="F414" s="110"/>
      <c r="G414" s="110"/>
      <c r="H414" s="110"/>
      <c r="I414" s="110"/>
      <c r="J414" s="110"/>
      <c r="K414" s="110"/>
      <c r="L414" s="88"/>
      <c r="Q414" s="107"/>
      <c r="R414" s="117"/>
      <c r="S414" s="115"/>
      <c r="T414" s="115"/>
      <c r="U414" s="1"/>
      <c r="V414" s="1"/>
      <c r="W414" s="1"/>
      <c r="X414" s="111"/>
    </row>
    <row r="415" spans="1:25" x14ac:dyDescent="0.25">
      <c r="C415" s="112"/>
      <c r="D415" s="108"/>
      <c r="E415" s="108"/>
      <c r="F415" s="108"/>
      <c r="G415" s="108"/>
      <c r="H415" s="108"/>
      <c r="I415" s="108"/>
      <c r="J415" s="108"/>
      <c r="K415" s="108"/>
      <c r="L415" s="108"/>
      <c r="R415" s="111"/>
      <c r="U415" s="111"/>
      <c r="V415" s="111"/>
      <c r="W415" s="111"/>
      <c r="X415" s="111"/>
    </row>
  </sheetData>
  <mergeCells count="118">
    <mergeCell ref="N412:P412"/>
    <mergeCell ref="O413:Q413"/>
    <mergeCell ref="B387:C387"/>
    <mergeCell ref="A388:A412"/>
    <mergeCell ref="B388:B412"/>
    <mergeCell ref="O389:P389"/>
    <mergeCell ref="N390:N403"/>
    <mergeCell ref="P390:P403"/>
    <mergeCell ref="O404:P404"/>
    <mergeCell ref="N405:N410"/>
    <mergeCell ref="P405:P410"/>
    <mergeCell ref="O411:P411"/>
    <mergeCell ref="B307:C307"/>
    <mergeCell ref="N307:N329"/>
    <mergeCell ref="P307:P329"/>
    <mergeCell ref="A308:A334"/>
    <mergeCell ref="B308:B334"/>
    <mergeCell ref="O330:P330"/>
    <mergeCell ref="N331:N353"/>
    <mergeCell ref="P331:P353"/>
    <mergeCell ref="B335:C335"/>
    <mergeCell ref="A336:A362"/>
    <mergeCell ref="B336:B362"/>
    <mergeCell ref="O354:P354"/>
    <mergeCell ref="N355:N370"/>
    <mergeCell ref="P355:P370"/>
    <mergeCell ref="B363:C363"/>
    <mergeCell ref="A364:A386"/>
    <mergeCell ref="B364:B386"/>
    <mergeCell ref="O371:P371"/>
    <mergeCell ref="N372:N388"/>
    <mergeCell ref="P373:P388"/>
    <mergeCell ref="N289:N305"/>
    <mergeCell ref="P289:P305"/>
    <mergeCell ref="B295:C295"/>
    <mergeCell ref="A296:A306"/>
    <mergeCell ref="B296:B306"/>
    <mergeCell ref="O306:P306"/>
    <mergeCell ref="O254:P254"/>
    <mergeCell ref="N255:N287"/>
    <mergeCell ref="P255:P287"/>
    <mergeCell ref="B260:C260"/>
    <mergeCell ref="A261:A276"/>
    <mergeCell ref="B261:B276"/>
    <mergeCell ref="B277:C277"/>
    <mergeCell ref="A278:A294"/>
    <mergeCell ref="B278:B294"/>
    <mergeCell ref="O288:P288"/>
    <mergeCell ref="P158:P182"/>
    <mergeCell ref="B182:C182"/>
    <mergeCell ref="A183:A200"/>
    <mergeCell ref="B183:B200"/>
    <mergeCell ref="O183:P183"/>
    <mergeCell ref="N184:N203"/>
    <mergeCell ref="P184:P203"/>
    <mergeCell ref="B201:C201"/>
    <mergeCell ref="A202:A226"/>
    <mergeCell ref="B202:B226"/>
    <mergeCell ref="O204:P204"/>
    <mergeCell ref="N205:N222"/>
    <mergeCell ref="P205:P222"/>
    <mergeCell ref="O223:P223"/>
    <mergeCell ref="N224:N253"/>
    <mergeCell ref="P224:P253"/>
    <mergeCell ref="B227:C227"/>
    <mergeCell ref="A228:A240"/>
    <mergeCell ref="B228:B240"/>
    <mergeCell ref="B241:C241"/>
    <mergeCell ref="A242:A259"/>
    <mergeCell ref="B242:B259"/>
    <mergeCell ref="P84:P104"/>
    <mergeCell ref="B100:C100"/>
    <mergeCell ref="A101:A120"/>
    <mergeCell ref="B101:B120"/>
    <mergeCell ref="O105:P105"/>
    <mergeCell ref="N106:N121"/>
    <mergeCell ref="P106:P121"/>
    <mergeCell ref="B121:C121"/>
    <mergeCell ref="A122:A129"/>
    <mergeCell ref="B122:B129"/>
    <mergeCell ref="O122:P122"/>
    <mergeCell ref="N123:N142"/>
    <mergeCell ref="P123:P142"/>
    <mergeCell ref="B130:C130"/>
    <mergeCell ref="A131:A153"/>
    <mergeCell ref="B131:B153"/>
    <mergeCell ref="O143:P143"/>
    <mergeCell ref="N144:N156"/>
    <mergeCell ref="P144:P156"/>
    <mergeCell ref="B154:C154"/>
    <mergeCell ref="A155:A181"/>
    <mergeCell ref="B155:B181"/>
    <mergeCell ref="O157:P157"/>
    <mergeCell ref="N158:N182"/>
    <mergeCell ref="A1:X1"/>
    <mergeCell ref="A2:Y2"/>
    <mergeCell ref="B3:X3"/>
    <mergeCell ref="A7:A23"/>
    <mergeCell ref="B7:B23"/>
    <mergeCell ref="N7:N25"/>
    <mergeCell ref="P7:P25"/>
    <mergeCell ref="B24:C24"/>
    <mergeCell ref="A25:A45"/>
    <mergeCell ref="B25:B45"/>
    <mergeCell ref="O26:P26"/>
    <mergeCell ref="N27:N60"/>
    <mergeCell ref="P27:P60"/>
    <mergeCell ref="B46:C46"/>
    <mergeCell ref="A47:A77"/>
    <mergeCell ref="B47:B77"/>
    <mergeCell ref="O61:P61"/>
    <mergeCell ref="N62:N82"/>
    <mergeCell ref="P62:P82"/>
    <mergeCell ref="B78:C78"/>
    <mergeCell ref="A79:A99"/>
    <mergeCell ref="B79:B99"/>
    <mergeCell ref="O83:P83"/>
    <mergeCell ref="N84:N10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5"/>
  <sheetViews>
    <sheetView topLeftCell="A31" workbookViewId="0">
      <selection activeCell="A46" sqref="A46"/>
    </sheetView>
  </sheetViews>
  <sheetFormatPr defaultColWidth="8.88671875" defaultRowHeight="18" x14ac:dyDescent="0.35"/>
  <cols>
    <col min="1" max="1" width="8.88671875" style="29"/>
    <col min="2" max="2" width="17.6640625" style="29" customWidth="1"/>
    <col min="3" max="3" width="25.5546875" style="29" customWidth="1"/>
    <col min="4" max="7" width="25.44140625" style="29" customWidth="1"/>
    <col min="8" max="8" width="26.44140625" style="29" customWidth="1"/>
    <col min="9" max="9" width="26.33203125" style="29" customWidth="1"/>
    <col min="10" max="10" width="29.5546875" style="29" customWidth="1"/>
    <col min="11" max="16384" width="8.88671875" style="29"/>
  </cols>
  <sheetData>
    <row r="1" spans="1:10" x14ac:dyDescent="0.35">
      <c r="A1" s="164" t="s">
        <v>850</v>
      </c>
      <c r="B1" s="165"/>
      <c r="C1" s="165"/>
      <c r="D1" s="165"/>
      <c r="E1" s="165"/>
      <c r="F1" s="165"/>
      <c r="G1" s="165"/>
      <c r="H1" s="165"/>
      <c r="I1" s="165"/>
      <c r="J1" s="166"/>
    </row>
    <row r="2" spans="1:10" x14ac:dyDescent="0.35">
      <c r="A2" s="164" t="s">
        <v>864</v>
      </c>
      <c r="B2" s="165"/>
      <c r="C2" s="165"/>
      <c r="D2" s="165"/>
      <c r="E2" s="165"/>
      <c r="F2" s="165"/>
      <c r="G2" s="165"/>
      <c r="H2" s="165"/>
      <c r="I2" s="165"/>
      <c r="J2" s="166"/>
    </row>
    <row r="3" spans="1:10" x14ac:dyDescent="0.35">
      <c r="A3" s="133" t="s">
        <v>889</v>
      </c>
      <c r="B3" s="134"/>
      <c r="C3" s="134"/>
      <c r="D3" s="134"/>
      <c r="E3" s="134"/>
      <c r="F3" s="134"/>
      <c r="G3" s="134"/>
      <c r="H3" s="134"/>
      <c r="I3" s="134"/>
      <c r="J3" s="135"/>
    </row>
    <row r="4" spans="1:10" ht="51" x14ac:dyDescent="0.35">
      <c r="A4" s="54" t="s">
        <v>0</v>
      </c>
      <c r="B4" s="54" t="s">
        <v>875</v>
      </c>
      <c r="C4" s="55" t="s">
        <v>953</v>
      </c>
      <c r="D4" s="56" t="s">
        <v>876</v>
      </c>
      <c r="E4" s="68" t="s">
        <v>883</v>
      </c>
      <c r="F4" s="58" t="s">
        <v>877</v>
      </c>
      <c r="G4" s="80" t="s">
        <v>867</v>
      </c>
      <c r="H4" s="80" t="s">
        <v>868</v>
      </c>
      <c r="I4" s="57" t="s">
        <v>22</v>
      </c>
      <c r="J4" s="50" t="s">
        <v>952</v>
      </c>
    </row>
    <row r="5" spans="1:10" x14ac:dyDescent="0.35">
      <c r="A5" s="54"/>
      <c r="B5" s="54"/>
      <c r="C5" s="33" t="s">
        <v>852</v>
      </c>
      <c r="D5" s="33" t="s">
        <v>852</v>
      </c>
      <c r="E5" s="33" t="s">
        <v>852</v>
      </c>
      <c r="F5" s="33" t="s">
        <v>852</v>
      </c>
      <c r="G5" s="33" t="s">
        <v>852</v>
      </c>
      <c r="H5" s="33" t="s">
        <v>852</v>
      </c>
      <c r="I5" s="33" t="s">
        <v>852</v>
      </c>
      <c r="J5" s="33" t="s">
        <v>852</v>
      </c>
    </row>
    <row r="6" spans="1:10" x14ac:dyDescent="0.35">
      <c r="A6" s="59">
        <v>1</v>
      </c>
      <c r="B6" s="60" t="s">
        <v>31</v>
      </c>
      <c r="C6" s="61">
        <v>1459364851.1408739</v>
      </c>
      <c r="D6" s="61">
        <v>0</v>
      </c>
      <c r="E6" s="61">
        <v>600941347.51909995</v>
      </c>
      <c r="F6" s="62">
        <v>43780945.534226201</v>
      </c>
      <c r="G6" s="62">
        <f>F6/2</f>
        <v>21890472.767113101</v>
      </c>
      <c r="H6" s="62">
        <f>F6-G6</f>
        <v>21890472.767113101</v>
      </c>
      <c r="I6" s="61">
        <v>1226458297.3724</v>
      </c>
      <c r="J6" s="114">
        <f>C6+D6+E6+H6+I6</f>
        <v>3308654968.7994871</v>
      </c>
    </row>
    <row r="7" spans="1:10" x14ac:dyDescent="0.35">
      <c r="A7" s="59">
        <v>2</v>
      </c>
      <c r="B7" s="60" t="s">
        <v>32</v>
      </c>
      <c r="C7" s="61">
        <v>1840779306.7313592</v>
      </c>
      <c r="D7" s="61">
        <v>1E-4</v>
      </c>
      <c r="E7" s="61">
        <v>730206349.90919995</v>
      </c>
      <c r="F7" s="62">
        <v>55223379.20194076</v>
      </c>
      <c r="G7" s="62">
        <v>0</v>
      </c>
      <c r="H7" s="62">
        <f t="shared" ref="H7:H42" si="0">F7-G7</f>
        <v>55223379.20194076</v>
      </c>
      <c r="I7" s="61">
        <v>1490274617.2111001</v>
      </c>
      <c r="J7" s="114">
        <f t="shared" ref="J7:J42" si="1">C7+D7+E7+H7+I7</f>
        <v>4116483653.0537</v>
      </c>
    </row>
    <row r="8" spans="1:10" x14ac:dyDescent="0.35">
      <c r="A8" s="59">
        <v>3</v>
      </c>
      <c r="B8" s="60" t="s">
        <v>33</v>
      </c>
      <c r="C8" s="61">
        <v>2451809867.307476</v>
      </c>
      <c r="D8" s="61">
        <v>2.0000000000000001E-4</v>
      </c>
      <c r="E8" s="61">
        <v>1011064174.6977</v>
      </c>
      <c r="F8" s="62">
        <v>73554296.019224271</v>
      </c>
      <c r="G8" s="62">
        <f t="shared" ref="G8:G37" si="2">F8/2</f>
        <v>36777148.009612136</v>
      </c>
      <c r="H8" s="62">
        <f t="shared" si="0"/>
        <v>36777148.009612136</v>
      </c>
      <c r="I8" s="61">
        <v>2063475997.0397999</v>
      </c>
      <c r="J8" s="114">
        <f t="shared" si="1"/>
        <v>5563127187.0547876</v>
      </c>
    </row>
    <row r="9" spans="1:10" x14ac:dyDescent="0.35">
      <c r="A9" s="59">
        <v>4</v>
      </c>
      <c r="B9" s="60" t="s">
        <v>34</v>
      </c>
      <c r="C9" s="61">
        <v>1850727073.2638836</v>
      </c>
      <c r="D9" s="61">
        <v>-2.0000000000000001E-4</v>
      </c>
      <c r="E9" s="61">
        <v>797708981.00779998</v>
      </c>
      <c r="F9" s="62">
        <v>55521812.197916493</v>
      </c>
      <c r="G9" s="62">
        <v>0</v>
      </c>
      <c r="H9" s="62">
        <f t="shared" si="0"/>
        <v>55521812.197916493</v>
      </c>
      <c r="I9" s="61">
        <v>1628040411.4058001</v>
      </c>
      <c r="J9" s="114">
        <f t="shared" si="1"/>
        <v>4331998277.8752003</v>
      </c>
    </row>
    <row r="10" spans="1:10" x14ac:dyDescent="0.35">
      <c r="A10" s="59">
        <v>5</v>
      </c>
      <c r="B10" s="60" t="s">
        <v>35</v>
      </c>
      <c r="C10" s="61">
        <v>2100941463.9645631</v>
      </c>
      <c r="D10" s="61">
        <v>1E-4</v>
      </c>
      <c r="E10" s="61">
        <v>791584208.88800001</v>
      </c>
      <c r="F10" s="62">
        <v>63028243.918936893</v>
      </c>
      <c r="G10" s="62">
        <v>0</v>
      </c>
      <c r="H10" s="62">
        <f t="shared" si="0"/>
        <v>63028243.918936893</v>
      </c>
      <c r="I10" s="61">
        <v>1615540393.5311</v>
      </c>
      <c r="J10" s="114">
        <f t="shared" si="1"/>
        <v>4571094310.3027</v>
      </c>
    </row>
    <row r="11" spans="1:10" x14ac:dyDescent="0.35">
      <c r="A11" s="59">
        <v>6</v>
      </c>
      <c r="B11" s="60" t="s">
        <v>36</v>
      </c>
      <c r="C11" s="61">
        <v>855160077.29359233</v>
      </c>
      <c r="D11" s="61">
        <v>1E-4</v>
      </c>
      <c r="E11" s="61">
        <v>367399755.79180002</v>
      </c>
      <c r="F11" s="62">
        <v>25654802.318807762</v>
      </c>
      <c r="G11" s="62">
        <f t="shared" si="2"/>
        <v>12827401.159403881</v>
      </c>
      <c r="H11" s="62">
        <f t="shared" si="0"/>
        <v>12827401.159403881</v>
      </c>
      <c r="I11" s="61">
        <v>749824389.35819995</v>
      </c>
      <c r="J11" s="114">
        <f t="shared" si="1"/>
        <v>1985211623.603096</v>
      </c>
    </row>
    <row r="12" spans="1:10" x14ac:dyDescent="0.35">
      <c r="A12" s="59">
        <v>7</v>
      </c>
      <c r="B12" s="60" t="s">
        <v>37</v>
      </c>
      <c r="C12" s="61">
        <v>2286149472.8457279</v>
      </c>
      <c r="D12" s="61">
        <f>-139538498.5201</f>
        <v>-139538498.5201</v>
      </c>
      <c r="E12" s="61">
        <v>832440013.73389995</v>
      </c>
      <c r="F12" s="62">
        <v>68584484.185371846</v>
      </c>
      <c r="G12" s="62">
        <f t="shared" si="2"/>
        <v>34292242.092685923</v>
      </c>
      <c r="H12" s="62">
        <f t="shared" si="0"/>
        <v>34292242.092685923</v>
      </c>
      <c r="I12" s="61">
        <v>1698922808.5638001</v>
      </c>
      <c r="J12" s="114">
        <f t="shared" si="1"/>
        <v>4712266038.7160139</v>
      </c>
    </row>
    <row r="13" spans="1:10" x14ac:dyDescent="0.35">
      <c r="A13" s="59">
        <v>8</v>
      </c>
      <c r="B13" s="60" t="s">
        <v>38</v>
      </c>
      <c r="C13" s="61">
        <v>2482073223.1532035</v>
      </c>
      <c r="D13" s="61">
        <v>1E-4</v>
      </c>
      <c r="E13" s="61">
        <v>920404211.72490001</v>
      </c>
      <c r="F13" s="62">
        <v>74462196.694596097</v>
      </c>
      <c r="G13" s="62">
        <v>0</v>
      </c>
      <c r="H13" s="62">
        <f t="shared" si="0"/>
        <v>74462196.694596097</v>
      </c>
      <c r="I13" s="61">
        <v>1878448515.9282999</v>
      </c>
      <c r="J13" s="114">
        <f t="shared" si="1"/>
        <v>5355388147.5010996</v>
      </c>
    </row>
    <row r="14" spans="1:10" x14ac:dyDescent="0.35">
      <c r="A14" s="59">
        <v>9</v>
      </c>
      <c r="B14" s="60" t="s">
        <v>39</v>
      </c>
      <c r="C14" s="61">
        <v>1600114431.8219416</v>
      </c>
      <c r="D14" s="61">
        <f>-38551266.1799</f>
        <v>-38551266.179899998</v>
      </c>
      <c r="E14" s="61">
        <v>623420977.26709998</v>
      </c>
      <c r="F14" s="62">
        <v>48003432.954658255</v>
      </c>
      <c r="G14" s="62">
        <f t="shared" si="2"/>
        <v>24001716.477329127</v>
      </c>
      <c r="H14" s="62">
        <f t="shared" si="0"/>
        <v>24001716.477329127</v>
      </c>
      <c r="I14" s="61">
        <v>1272336865.2894001</v>
      </c>
      <c r="J14" s="114">
        <f t="shared" si="1"/>
        <v>3481322724.6758709</v>
      </c>
    </row>
    <row r="15" spans="1:10" x14ac:dyDescent="0.35">
      <c r="A15" s="59">
        <v>10</v>
      </c>
      <c r="B15" s="60" t="s">
        <v>40</v>
      </c>
      <c r="C15" s="61">
        <v>2050317152.8221359</v>
      </c>
      <c r="D15" s="61">
        <v>0</v>
      </c>
      <c r="E15" s="61">
        <v>960006485.62750006</v>
      </c>
      <c r="F15" s="62">
        <v>61509514.584664062</v>
      </c>
      <c r="G15" s="62">
        <f t="shared" si="2"/>
        <v>30754757.292332031</v>
      </c>
      <c r="H15" s="62">
        <f t="shared" si="0"/>
        <v>30754757.292332031</v>
      </c>
      <c r="I15" s="61">
        <v>1959272605.7040999</v>
      </c>
      <c r="J15" s="114">
        <f t="shared" si="1"/>
        <v>5000351001.4460678</v>
      </c>
    </row>
    <row r="16" spans="1:10" x14ac:dyDescent="0.35">
      <c r="A16" s="59">
        <v>11</v>
      </c>
      <c r="B16" s="60" t="s">
        <v>41</v>
      </c>
      <c r="C16" s="61">
        <v>1183661533.5040777</v>
      </c>
      <c r="D16" s="61">
        <f>-42953344.3051</f>
        <v>-42953344.305100001</v>
      </c>
      <c r="E16" s="61">
        <v>479005960.00190002</v>
      </c>
      <c r="F16" s="62">
        <v>35509846.005122326</v>
      </c>
      <c r="G16" s="62">
        <v>0</v>
      </c>
      <c r="H16" s="62">
        <f t="shared" si="0"/>
        <v>35509846.005122326</v>
      </c>
      <c r="I16" s="61">
        <v>977600953.17260003</v>
      </c>
      <c r="J16" s="114">
        <f t="shared" si="1"/>
        <v>2632824948.3786001</v>
      </c>
    </row>
    <row r="17" spans="1:10" x14ac:dyDescent="0.35">
      <c r="A17" s="59">
        <v>12</v>
      </c>
      <c r="B17" s="60" t="s">
        <v>42</v>
      </c>
      <c r="C17" s="61">
        <v>1568770133.97767</v>
      </c>
      <c r="D17" s="61">
        <v>0</v>
      </c>
      <c r="E17" s="61">
        <v>690015509.57120001</v>
      </c>
      <c r="F17" s="62">
        <v>47063104.019330092</v>
      </c>
      <c r="G17" s="62">
        <f t="shared" si="2"/>
        <v>23531552.009665046</v>
      </c>
      <c r="H17" s="62">
        <f t="shared" si="0"/>
        <v>23531552.009665046</v>
      </c>
      <c r="I17" s="61">
        <v>1408249325.0346999</v>
      </c>
      <c r="J17" s="114">
        <f t="shared" si="1"/>
        <v>3690566520.593235</v>
      </c>
    </row>
    <row r="18" spans="1:10" x14ac:dyDescent="0.35">
      <c r="A18" s="59">
        <v>13</v>
      </c>
      <c r="B18" s="60" t="s">
        <v>43</v>
      </c>
      <c r="C18" s="61">
        <v>1245660376.806699</v>
      </c>
      <c r="D18" s="61">
        <v>0</v>
      </c>
      <c r="E18" s="61">
        <v>559850390.21669996</v>
      </c>
      <c r="F18" s="62">
        <v>37369811.304200962</v>
      </c>
      <c r="G18" s="62">
        <v>0</v>
      </c>
      <c r="H18" s="62">
        <f t="shared" si="0"/>
        <v>37369811.304200962</v>
      </c>
      <c r="I18" s="61">
        <v>1142595960.8262</v>
      </c>
      <c r="J18" s="114">
        <f t="shared" si="1"/>
        <v>2985476539.1538</v>
      </c>
    </row>
    <row r="19" spans="1:10" x14ac:dyDescent="0.35">
      <c r="A19" s="59">
        <v>14</v>
      </c>
      <c r="B19" s="60" t="s">
        <v>44</v>
      </c>
      <c r="C19" s="61">
        <v>1593893779.0302913</v>
      </c>
      <c r="D19" s="61">
        <v>0</v>
      </c>
      <c r="E19" s="61">
        <v>636932218.67700005</v>
      </c>
      <c r="F19" s="62">
        <v>47816813.370908722</v>
      </c>
      <c r="G19" s="62">
        <v>0</v>
      </c>
      <c r="H19" s="62">
        <f t="shared" si="0"/>
        <v>47816813.370908722</v>
      </c>
      <c r="I19" s="61">
        <v>1299911892.7083001</v>
      </c>
      <c r="J19" s="114">
        <f t="shared" si="1"/>
        <v>3578554703.7865005</v>
      </c>
    </row>
    <row r="20" spans="1:10" x14ac:dyDescent="0.35">
      <c r="A20" s="59">
        <v>15</v>
      </c>
      <c r="B20" s="60" t="s">
        <v>45</v>
      </c>
      <c r="C20" s="61">
        <v>1092137130.6092231</v>
      </c>
      <c r="D20" s="61">
        <f>-53983557.4298</f>
        <v>-53983557.429799996</v>
      </c>
      <c r="E20" s="61">
        <v>425983858.20810002</v>
      </c>
      <c r="F20" s="62">
        <v>32764113.918276697</v>
      </c>
      <c r="G20" s="62">
        <v>0</v>
      </c>
      <c r="H20" s="62">
        <f t="shared" si="0"/>
        <v>32764113.918276697</v>
      </c>
      <c r="I20" s="61">
        <v>869388401.38569999</v>
      </c>
      <c r="J20" s="114">
        <f t="shared" si="1"/>
        <v>2366289946.6914997</v>
      </c>
    </row>
    <row r="21" spans="1:10" x14ac:dyDescent="0.35">
      <c r="A21" s="59">
        <v>16</v>
      </c>
      <c r="B21" s="60" t="s">
        <v>46</v>
      </c>
      <c r="C21" s="61">
        <v>2136172222.6108737</v>
      </c>
      <c r="D21" s="61">
        <v>-1E-4</v>
      </c>
      <c r="E21" s="61">
        <v>907377340.91279995</v>
      </c>
      <c r="F21" s="62">
        <v>64085166.678326204</v>
      </c>
      <c r="G21" s="62">
        <f t="shared" si="2"/>
        <v>32042583.339163102</v>
      </c>
      <c r="H21" s="62">
        <f t="shared" si="0"/>
        <v>32042583.339163102</v>
      </c>
      <c r="I21" s="61">
        <v>1851862038.1256001</v>
      </c>
      <c r="J21" s="114">
        <f t="shared" si="1"/>
        <v>4927454184.9883375</v>
      </c>
    </row>
    <row r="22" spans="1:10" x14ac:dyDescent="0.35">
      <c r="A22" s="59">
        <v>17</v>
      </c>
      <c r="B22" s="60" t="s">
        <v>47</v>
      </c>
      <c r="C22" s="61">
        <v>2244250047.2688351</v>
      </c>
      <c r="D22" s="61">
        <v>-2.0000000000000001E-4</v>
      </c>
      <c r="E22" s="61">
        <v>945066083.01499999</v>
      </c>
      <c r="F22" s="62">
        <v>67327501.418065026</v>
      </c>
      <c r="G22" s="62">
        <v>0</v>
      </c>
      <c r="H22" s="62">
        <f t="shared" si="0"/>
        <v>67327501.418065026</v>
      </c>
      <c r="I22" s="61">
        <v>1928780810.0817001</v>
      </c>
      <c r="J22" s="114">
        <f t="shared" si="1"/>
        <v>5185424441.7834005</v>
      </c>
    </row>
    <row r="23" spans="1:10" x14ac:dyDescent="0.35">
      <c r="A23" s="59">
        <v>18</v>
      </c>
      <c r="B23" s="60" t="s">
        <v>48</v>
      </c>
      <c r="C23" s="61">
        <v>2523871686.2732038</v>
      </c>
      <c r="D23" s="61">
        <v>0</v>
      </c>
      <c r="E23" s="61">
        <v>986209156.73570001</v>
      </c>
      <c r="F23" s="62">
        <v>75716150.588196114</v>
      </c>
      <c r="G23" s="62">
        <v>0</v>
      </c>
      <c r="H23" s="62">
        <f t="shared" si="0"/>
        <v>75716150.588196114</v>
      </c>
      <c r="I23" s="61">
        <v>2012749510.7743001</v>
      </c>
      <c r="J23" s="114">
        <f t="shared" si="1"/>
        <v>5598546504.3714008</v>
      </c>
    </row>
    <row r="24" spans="1:10" x14ac:dyDescent="0.35">
      <c r="A24" s="59">
        <v>19</v>
      </c>
      <c r="B24" s="60" t="s">
        <v>49</v>
      </c>
      <c r="C24" s="61">
        <v>4018220034.8094177</v>
      </c>
      <c r="D24" s="61">
        <f>-512664445.0402</f>
        <v>-512664445.0402</v>
      </c>
      <c r="E24" s="61">
        <v>1821564790.4247999</v>
      </c>
      <c r="F24" s="62">
        <v>120546601.04428253</v>
      </c>
      <c r="G24" s="62">
        <v>0</v>
      </c>
      <c r="H24" s="62">
        <f t="shared" si="0"/>
        <v>120546601.04428253</v>
      </c>
      <c r="I24" s="61">
        <v>3717622794.0408001</v>
      </c>
      <c r="J24" s="114">
        <f t="shared" si="1"/>
        <v>9165289775.2791004</v>
      </c>
    </row>
    <row r="25" spans="1:10" x14ac:dyDescent="0.35">
      <c r="A25" s="59">
        <v>20</v>
      </c>
      <c r="B25" s="60" t="s">
        <v>50</v>
      </c>
      <c r="C25" s="61">
        <v>3059139308.3578644</v>
      </c>
      <c r="D25" s="61">
        <v>-1E-4</v>
      </c>
      <c r="E25" s="61">
        <v>1181685766.6535001</v>
      </c>
      <c r="F25" s="62">
        <v>91774179.250735909</v>
      </c>
      <c r="G25" s="62">
        <v>0</v>
      </c>
      <c r="H25" s="62">
        <f t="shared" si="0"/>
        <v>91774179.250735909</v>
      </c>
      <c r="I25" s="61">
        <v>2411696781.0289998</v>
      </c>
      <c r="J25" s="114">
        <f t="shared" si="1"/>
        <v>6744296035.2910004</v>
      </c>
    </row>
    <row r="26" spans="1:10" x14ac:dyDescent="0.35">
      <c r="A26" s="59">
        <v>21</v>
      </c>
      <c r="B26" s="60" t="s">
        <v>51</v>
      </c>
      <c r="C26" s="61">
        <v>1930645268.9440775</v>
      </c>
      <c r="D26" s="61">
        <v>1E-4</v>
      </c>
      <c r="E26" s="61">
        <v>709171145.02900004</v>
      </c>
      <c r="F26" s="62">
        <v>57919358.068322331</v>
      </c>
      <c r="G26" s="62">
        <f t="shared" si="2"/>
        <v>28959679.034161165</v>
      </c>
      <c r="H26" s="62">
        <f t="shared" si="0"/>
        <v>28959679.034161165</v>
      </c>
      <c r="I26" s="61">
        <v>1447343969.0394001</v>
      </c>
      <c r="J26" s="114">
        <f t="shared" si="1"/>
        <v>4116120062.0467386</v>
      </c>
    </row>
    <row r="27" spans="1:10" x14ac:dyDescent="0.35">
      <c r="A27" s="59">
        <v>22</v>
      </c>
      <c r="B27" s="60" t="s">
        <v>52</v>
      </c>
      <c r="C27" s="61">
        <v>1995463302.3521359</v>
      </c>
      <c r="D27" s="61">
        <f>-187142998.7698</f>
        <v>-187142998.76980001</v>
      </c>
      <c r="E27" s="61">
        <v>716038253.35570002</v>
      </c>
      <c r="F27" s="62">
        <v>59863899.070564061</v>
      </c>
      <c r="G27" s="62">
        <f t="shared" si="2"/>
        <v>29931949.535282031</v>
      </c>
      <c r="H27" s="62">
        <f t="shared" si="0"/>
        <v>29931949.535282031</v>
      </c>
      <c r="I27" s="61">
        <v>1461359017.2981</v>
      </c>
      <c r="J27" s="114">
        <f t="shared" si="1"/>
        <v>4015649523.7714181</v>
      </c>
    </row>
    <row r="28" spans="1:10" x14ac:dyDescent="0.35">
      <c r="A28" s="59">
        <v>23</v>
      </c>
      <c r="B28" s="60" t="s">
        <v>53</v>
      </c>
      <c r="C28" s="61">
        <v>1411999301.0584466</v>
      </c>
      <c r="D28" s="61">
        <v>-1E-4</v>
      </c>
      <c r="E28" s="61">
        <v>588714569.30280006</v>
      </c>
      <c r="F28" s="62">
        <v>42359979.031753391</v>
      </c>
      <c r="G28" s="62">
        <f t="shared" si="2"/>
        <v>21179989.515876696</v>
      </c>
      <c r="H28" s="62">
        <f t="shared" si="0"/>
        <v>21179989.515876696</v>
      </c>
      <c r="I28" s="61">
        <v>1201504724.6896</v>
      </c>
      <c r="J28" s="114">
        <f t="shared" si="1"/>
        <v>3223398584.5666237</v>
      </c>
    </row>
    <row r="29" spans="1:10" x14ac:dyDescent="0.35">
      <c r="A29" s="59">
        <v>24</v>
      </c>
      <c r="B29" s="60" t="s">
        <v>54</v>
      </c>
      <c r="C29" s="61">
        <v>2405335426.9762135</v>
      </c>
      <c r="D29" s="61">
        <v>0</v>
      </c>
      <c r="E29" s="61">
        <v>4436850631.4294004</v>
      </c>
      <c r="F29" s="62">
        <v>72160062.809286386</v>
      </c>
      <c r="G29" s="62">
        <v>0</v>
      </c>
      <c r="H29" s="62">
        <f t="shared" si="0"/>
        <v>72160062.809286386</v>
      </c>
      <c r="I29" s="61">
        <v>9055147051.5130997</v>
      </c>
      <c r="J29" s="114">
        <f t="shared" si="1"/>
        <v>15969493172.728001</v>
      </c>
    </row>
    <row r="30" spans="1:10" x14ac:dyDescent="0.35">
      <c r="A30" s="59">
        <v>25</v>
      </c>
      <c r="B30" s="60" t="s">
        <v>55</v>
      </c>
      <c r="C30" s="61">
        <v>1259746740.7990291</v>
      </c>
      <c r="D30" s="61">
        <f>-39238127.24</f>
        <v>-39238127.240000002</v>
      </c>
      <c r="E30" s="61">
        <v>444351681.48329997</v>
      </c>
      <c r="F30" s="62">
        <v>37792402.223970875</v>
      </c>
      <c r="G30" s="62">
        <v>0</v>
      </c>
      <c r="H30" s="62">
        <f t="shared" si="0"/>
        <v>37792402.223970875</v>
      </c>
      <c r="I30" s="61">
        <v>906875203.30630004</v>
      </c>
      <c r="J30" s="114">
        <f t="shared" si="1"/>
        <v>2609527900.5725999</v>
      </c>
    </row>
    <row r="31" spans="1:10" x14ac:dyDescent="0.35">
      <c r="A31" s="59">
        <v>26</v>
      </c>
      <c r="B31" s="60" t="s">
        <v>56</v>
      </c>
      <c r="C31" s="61">
        <v>2331694043.9664078</v>
      </c>
      <c r="D31" s="61">
        <v>1E-4</v>
      </c>
      <c r="E31" s="61">
        <v>899595482.98119998</v>
      </c>
      <c r="F31" s="62">
        <v>69950821.318992242</v>
      </c>
      <c r="G31" s="62">
        <f t="shared" si="2"/>
        <v>34975410.659496121</v>
      </c>
      <c r="H31" s="62">
        <f t="shared" si="0"/>
        <v>34975410.659496121</v>
      </c>
      <c r="I31" s="61">
        <v>1835980081.8103001</v>
      </c>
      <c r="J31" s="114">
        <f t="shared" si="1"/>
        <v>5102245019.4175043</v>
      </c>
    </row>
    <row r="32" spans="1:10" x14ac:dyDescent="0.35">
      <c r="A32" s="59">
        <v>27</v>
      </c>
      <c r="B32" s="60" t="s">
        <v>57</v>
      </c>
      <c r="C32" s="61">
        <v>1663422100.4089322</v>
      </c>
      <c r="D32" s="61">
        <f>-115776950.4</f>
        <v>-115776950.40000001</v>
      </c>
      <c r="E32" s="61">
        <v>747902835.9131</v>
      </c>
      <c r="F32" s="62">
        <v>49902663.01226794</v>
      </c>
      <c r="G32" s="62">
        <v>0</v>
      </c>
      <c r="H32" s="62">
        <f t="shared" si="0"/>
        <v>49902663.01226794</v>
      </c>
      <c r="I32" s="61">
        <v>1526391290.1336</v>
      </c>
      <c r="J32" s="114">
        <f t="shared" si="1"/>
        <v>3871841939.0679007</v>
      </c>
    </row>
    <row r="33" spans="1:10" x14ac:dyDescent="0.35">
      <c r="A33" s="59">
        <v>28</v>
      </c>
      <c r="B33" s="60" t="s">
        <v>58</v>
      </c>
      <c r="C33" s="61">
        <v>1588673324.7206798</v>
      </c>
      <c r="D33" s="61">
        <f>-47177126.82</f>
        <v>-47177126.82</v>
      </c>
      <c r="E33" s="61">
        <v>671318357.80110002</v>
      </c>
      <c r="F33" s="62">
        <v>47660199.741620384</v>
      </c>
      <c r="G33" s="62">
        <f t="shared" si="2"/>
        <v>23830099.870810192</v>
      </c>
      <c r="H33" s="62">
        <f t="shared" si="0"/>
        <v>23830099.870810192</v>
      </c>
      <c r="I33" s="61">
        <v>1370090398.1773</v>
      </c>
      <c r="J33" s="114">
        <f t="shared" si="1"/>
        <v>3606735053.7498899</v>
      </c>
    </row>
    <row r="34" spans="1:10" x14ac:dyDescent="0.35">
      <c r="A34" s="59">
        <v>29</v>
      </c>
      <c r="B34" s="60" t="s">
        <v>59</v>
      </c>
      <c r="C34" s="61">
        <v>2151898185.1072817</v>
      </c>
      <c r="D34" s="61">
        <f>-82028645.0999</f>
        <v>-82028645.099900007</v>
      </c>
      <c r="E34" s="61">
        <v>914632442.23339999</v>
      </c>
      <c r="F34" s="62">
        <v>64556945.553218439</v>
      </c>
      <c r="G34" s="62">
        <v>0</v>
      </c>
      <c r="H34" s="62">
        <f t="shared" si="0"/>
        <v>64556945.553218439</v>
      </c>
      <c r="I34" s="61">
        <v>1866668939.4140999</v>
      </c>
      <c r="J34" s="114">
        <f t="shared" si="1"/>
        <v>4915727867.2081003</v>
      </c>
    </row>
    <row r="35" spans="1:10" x14ac:dyDescent="0.35">
      <c r="A35" s="59">
        <v>30</v>
      </c>
      <c r="B35" s="60" t="s">
        <v>60</v>
      </c>
      <c r="C35" s="61">
        <v>2714451660.0925241</v>
      </c>
      <c r="D35" s="61">
        <f>-83688581.4599</f>
        <v>-83688581.459900007</v>
      </c>
      <c r="E35" s="61">
        <v>1612484810.1837001</v>
      </c>
      <c r="F35" s="62">
        <v>81433549.802775741</v>
      </c>
      <c r="G35" s="62">
        <v>0</v>
      </c>
      <c r="H35" s="62">
        <f t="shared" si="0"/>
        <v>81433549.802775741</v>
      </c>
      <c r="I35" s="61">
        <v>3290912470.9113998</v>
      </c>
      <c r="J35" s="114">
        <f t="shared" si="1"/>
        <v>7615593909.5304995</v>
      </c>
    </row>
    <row r="36" spans="1:10" x14ac:dyDescent="0.35">
      <c r="A36" s="59">
        <v>31</v>
      </c>
      <c r="B36" s="60" t="s">
        <v>61</v>
      </c>
      <c r="C36" s="61">
        <v>1701597492.4984467</v>
      </c>
      <c r="D36" s="61">
        <v>-1E-4</v>
      </c>
      <c r="E36" s="61">
        <v>640678361.93340003</v>
      </c>
      <c r="F36" s="62">
        <v>51047924.774953395</v>
      </c>
      <c r="G36" s="62">
        <f t="shared" si="2"/>
        <v>25523962.387476698</v>
      </c>
      <c r="H36" s="62">
        <f t="shared" si="0"/>
        <v>25523962.387476698</v>
      </c>
      <c r="I36" s="61">
        <v>1307557378.4102001</v>
      </c>
      <c r="J36" s="114">
        <f t="shared" si="1"/>
        <v>3675357195.229424</v>
      </c>
    </row>
    <row r="37" spans="1:10" x14ac:dyDescent="0.35">
      <c r="A37" s="59">
        <v>32</v>
      </c>
      <c r="B37" s="60" t="s">
        <v>62</v>
      </c>
      <c r="C37" s="61">
        <v>2109224423.241262</v>
      </c>
      <c r="D37" s="61">
        <v>1E-4</v>
      </c>
      <c r="E37" s="61">
        <v>1884140119.3985</v>
      </c>
      <c r="F37" s="62">
        <v>63276732.697237849</v>
      </c>
      <c r="G37" s="62">
        <f t="shared" si="2"/>
        <v>31638366.348618925</v>
      </c>
      <c r="H37" s="62">
        <f t="shared" si="0"/>
        <v>31638366.348618925</v>
      </c>
      <c r="I37" s="61">
        <v>3845332481.0960002</v>
      </c>
      <c r="J37" s="114">
        <f t="shared" si="1"/>
        <v>7870335390.0844812</v>
      </c>
    </row>
    <row r="38" spans="1:10" x14ac:dyDescent="0.35">
      <c r="A38" s="59">
        <v>33</v>
      </c>
      <c r="B38" s="60" t="s">
        <v>63</v>
      </c>
      <c r="C38" s="61">
        <v>2124315451.3848546</v>
      </c>
      <c r="D38" s="61">
        <f>-35989038.1701</f>
        <v>-35989038.170100003</v>
      </c>
      <c r="E38" s="61">
        <v>791799684.41569996</v>
      </c>
      <c r="F38" s="62">
        <v>63729463.54154563</v>
      </c>
      <c r="G38" s="62">
        <v>0</v>
      </c>
      <c r="H38" s="62">
        <f t="shared" si="0"/>
        <v>63729463.54154563</v>
      </c>
      <c r="I38" s="61">
        <v>1615980156.4954</v>
      </c>
      <c r="J38" s="114">
        <f t="shared" si="1"/>
        <v>4559835717.6674004</v>
      </c>
    </row>
    <row r="39" spans="1:10" x14ac:dyDescent="0.35">
      <c r="A39" s="59">
        <v>34</v>
      </c>
      <c r="B39" s="60" t="s">
        <v>64</v>
      </c>
      <c r="C39" s="61">
        <v>1592181537.8403883</v>
      </c>
      <c r="D39" s="61">
        <v>1E-4</v>
      </c>
      <c r="E39" s="61">
        <v>536050587.81160003</v>
      </c>
      <c r="F39" s="62">
        <v>47765446.135211639</v>
      </c>
      <c r="G39" s="62">
        <v>0</v>
      </c>
      <c r="H39" s="62">
        <f t="shared" si="0"/>
        <v>47765446.135211639</v>
      </c>
      <c r="I39" s="61">
        <v>1094023058.9012001</v>
      </c>
      <c r="J39" s="114">
        <f t="shared" si="1"/>
        <v>3270020630.6884995</v>
      </c>
    </row>
    <row r="40" spans="1:10" x14ac:dyDescent="0.35">
      <c r="A40" s="59">
        <v>35</v>
      </c>
      <c r="B40" s="60" t="s">
        <v>65</v>
      </c>
      <c r="C40" s="61">
        <v>1600799001.6743691</v>
      </c>
      <c r="D40" s="61">
        <v>2.0000000000000001E-4</v>
      </c>
      <c r="E40" s="61">
        <v>567123178.62580001</v>
      </c>
      <c r="F40" s="62">
        <v>48023970.050231062</v>
      </c>
      <c r="G40" s="62">
        <v>0</v>
      </c>
      <c r="H40" s="62">
        <f t="shared" si="0"/>
        <v>48023970.050231062</v>
      </c>
      <c r="I40" s="61">
        <v>1157438959.608</v>
      </c>
      <c r="J40" s="114">
        <f t="shared" si="1"/>
        <v>3373385109.9586</v>
      </c>
    </row>
    <row r="41" spans="1:10" x14ac:dyDescent="0.35">
      <c r="A41" s="59">
        <v>36</v>
      </c>
      <c r="B41" s="60" t="s">
        <v>66</v>
      </c>
      <c r="C41" s="61">
        <v>1446428908.4431067</v>
      </c>
      <c r="D41" s="61">
        <v>2.0000000000000001E-4</v>
      </c>
      <c r="E41" s="61">
        <v>547167266.14470005</v>
      </c>
      <c r="F41" s="62">
        <v>43392867.253293209</v>
      </c>
      <c r="G41" s="62">
        <v>0</v>
      </c>
      <c r="H41" s="62">
        <f t="shared" si="0"/>
        <v>43392867.253293209</v>
      </c>
      <c r="I41" s="61">
        <v>1116711034.0873001</v>
      </c>
      <c r="J41" s="114">
        <f t="shared" si="1"/>
        <v>3153700075.9286003</v>
      </c>
    </row>
    <row r="42" spans="1:10" x14ac:dyDescent="0.35">
      <c r="A42" s="59">
        <v>37</v>
      </c>
      <c r="B42" s="60" t="s">
        <v>67</v>
      </c>
      <c r="C42" s="61">
        <v>638843217.52951455</v>
      </c>
      <c r="D42" s="61">
        <v>-1E-4</v>
      </c>
      <c r="E42" s="61">
        <v>1066649668.5738</v>
      </c>
      <c r="F42" s="62">
        <v>19165296.525885437</v>
      </c>
      <c r="G42" s="62">
        <v>0</v>
      </c>
      <c r="H42" s="62">
        <f t="shared" si="0"/>
        <v>19165296.525885437</v>
      </c>
      <c r="I42" s="61">
        <v>2176920163.3617001</v>
      </c>
      <c r="J42" s="114">
        <f t="shared" si="1"/>
        <v>3901578345.9907999</v>
      </c>
    </row>
    <row r="43" spans="1:10" x14ac:dyDescent="0.35">
      <c r="A43" s="63"/>
      <c r="B43" s="63"/>
      <c r="C43" s="64">
        <f>SUM(C6:C42)</f>
        <v>70309932560.630569</v>
      </c>
      <c r="D43" s="64">
        <f t="shared" ref="D43:J43" si="3">SUM(D6:D42)</f>
        <v>-1378732579.4342997</v>
      </c>
      <c r="E43" s="64">
        <f t="shared" si="3"/>
        <v>34043536657.199898</v>
      </c>
      <c r="F43" s="64">
        <f t="shared" ref="F43:H43" si="4">SUM(F6:F42)</f>
        <v>2109297976.8189173</v>
      </c>
      <c r="G43" s="64">
        <f t="shared" si="4"/>
        <v>412157330.49902618</v>
      </c>
      <c r="H43" s="64">
        <f t="shared" si="4"/>
        <v>1697140646.3198912</v>
      </c>
      <c r="I43" s="64">
        <f t="shared" ref="I43" si="5">SUM(I6:I42)</f>
        <v>69479289746.835892</v>
      </c>
      <c r="J43" s="64">
        <f t="shared" si="3"/>
        <v>174151167031.55197</v>
      </c>
    </row>
    <row r="45" spans="1:10" x14ac:dyDescent="0.35">
      <c r="J45" s="113"/>
    </row>
  </sheetData>
  <mergeCells count="3">
    <mergeCell ref="A1:J1"/>
    <mergeCell ref="A2:J2"/>
    <mergeCell ref="A3:J3"/>
  </mergeCells>
  <pageMargins left="0.70866141732283472" right="0.70866141732283472" top="0.74803149606299213" bottom="0.74803149606299213" header="0.31496062992125984" footer="0.31496062992125984"/>
  <pageSetup paperSize="9" scale="56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2"/>
  <sheetViews>
    <sheetView workbookViewId="0">
      <selection activeCell="H17" sqref="H17"/>
    </sheetView>
  </sheetViews>
  <sheetFormatPr defaultColWidth="8.88671875" defaultRowHeight="18" x14ac:dyDescent="0.35"/>
  <cols>
    <col min="1" max="1" width="8.88671875" style="29"/>
    <col min="2" max="2" width="26.109375" style="29" customWidth="1"/>
    <col min="3" max="3" width="26.33203125" style="29" customWidth="1"/>
    <col min="4" max="16384" width="8.88671875" style="29"/>
  </cols>
  <sheetData>
    <row r="1" spans="1:3" x14ac:dyDescent="0.35">
      <c r="A1" s="168" t="s">
        <v>872</v>
      </c>
      <c r="B1" s="168"/>
      <c r="C1" s="168"/>
    </row>
    <row r="2" spans="1:3" x14ac:dyDescent="0.35">
      <c r="A2" s="168" t="s">
        <v>864</v>
      </c>
      <c r="B2" s="168"/>
      <c r="C2" s="168"/>
    </row>
    <row r="3" spans="1:3" ht="99" customHeight="1" x14ac:dyDescent="0.35">
      <c r="A3" s="167" t="s">
        <v>888</v>
      </c>
      <c r="B3" s="167"/>
      <c r="C3" s="167"/>
    </row>
    <row r="4" spans="1:3" ht="54.75" customHeight="1" x14ac:dyDescent="0.35">
      <c r="A4" s="69" t="s">
        <v>873</v>
      </c>
      <c r="B4" s="69" t="s">
        <v>874</v>
      </c>
      <c r="C4" s="74" t="s">
        <v>7</v>
      </c>
    </row>
    <row r="5" spans="1:3" x14ac:dyDescent="0.35">
      <c r="A5" s="51"/>
      <c r="B5" s="51"/>
      <c r="C5" s="33" t="s">
        <v>852</v>
      </c>
    </row>
    <row r="6" spans="1:3" x14ac:dyDescent="0.35">
      <c r="A6" s="52">
        <v>1</v>
      </c>
      <c r="B6" s="53" t="s">
        <v>31</v>
      </c>
      <c r="C6" s="75">
        <v>62502722.517093413</v>
      </c>
    </row>
    <row r="7" spans="1:3" x14ac:dyDescent="0.35">
      <c r="A7" s="52">
        <v>2</v>
      </c>
      <c r="B7" s="53" t="s">
        <v>32</v>
      </c>
      <c r="C7" s="75">
        <v>66492148.391005687</v>
      </c>
    </row>
    <row r="8" spans="1:3" x14ac:dyDescent="0.35">
      <c r="A8" s="52">
        <v>3</v>
      </c>
      <c r="B8" s="53" t="s">
        <v>33</v>
      </c>
      <c r="C8" s="75">
        <v>67110054.70045419</v>
      </c>
    </row>
    <row r="9" spans="1:3" x14ac:dyDescent="0.35">
      <c r="A9" s="52">
        <v>4</v>
      </c>
      <c r="B9" s="53" t="s">
        <v>34</v>
      </c>
      <c r="C9" s="75">
        <v>66367583.179046407</v>
      </c>
    </row>
    <row r="10" spans="1:3" x14ac:dyDescent="0.35">
      <c r="A10" s="52">
        <v>5</v>
      </c>
      <c r="B10" s="53" t="s">
        <v>35</v>
      </c>
      <c r="C10" s="75">
        <v>79842426.139263779</v>
      </c>
    </row>
    <row r="11" spans="1:3" x14ac:dyDescent="0.35">
      <c r="A11" s="52">
        <v>6</v>
      </c>
      <c r="B11" s="53" t="s">
        <v>36</v>
      </c>
      <c r="C11" s="75">
        <v>59060701.550974846</v>
      </c>
    </row>
    <row r="12" spans="1:3" ht="30" customHeight="1" x14ac:dyDescent="0.35">
      <c r="A12" s="52">
        <v>7</v>
      </c>
      <c r="B12" s="53" t="s">
        <v>37</v>
      </c>
      <c r="C12" s="75">
        <v>74857435.841953292</v>
      </c>
    </row>
    <row r="13" spans="1:3" x14ac:dyDescent="0.35">
      <c r="A13" s="52">
        <v>8</v>
      </c>
      <c r="B13" s="53" t="s">
        <v>38</v>
      </c>
      <c r="C13" s="75">
        <v>82931310.79315868</v>
      </c>
    </row>
    <row r="14" spans="1:3" x14ac:dyDescent="0.35">
      <c r="A14" s="52">
        <v>9</v>
      </c>
      <c r="B14" s="53" t="s">
        <v>39</v>
      </c>
      <c r="C14" s="75">
        <v>67121499.740938932</v>
      </c>
    </row>
    <row r="15" spans="1:3" x14ac:dyDescent="0.35">
      <c r="A15" s="52">
        <v>10</v>
      </c>
      <c r="B15" s="53" t="s">
        <v>40</v>
      </c>
      <c r="C15" s="75">
        <v>67773985.787753895</v>
      </c>
    </row>
    <row r="16" spans="1:3" x14ac:dyDescent="0.35">
      <c r="A16" s="52">
        <v>11</v>
      </c>
      <c r="B16" s="53" t="s">
        <v>41</v>
      </c>
      <c r="C16" s="75">
        <v>59716457.240461975</v>
      </c>
    </row>
    <row r="17" spans="1:3" x14ac:dyDescent="0.35">
      <c r="A17" s="52">
        <v>12</v>
      </c>
      <c r="B17" s="53" t="s">
        <v>42</v>
      </c>
      <c r="C17" s="75">
        <v>62413268.53768383</v>
      </c>
    </row>
    <row r="18" spans="1:3" x14ac:dyDescent="0.35">
      <c r="A18" s="52">
        <v>13</v>
      </c>
      <c r="B18" s="53" t="s">
        <v>43</v>
      </c>
      <c r="C18" s="75">
        <v>59682759.591653891</v>
      </c>
    </row>
    <row r="19" spans="1:3" x14ac:dyDescent="0.35">
      <c r="A19" s="52">
        <v>14</v>
      </c>
      <c r="B19" s="53" t="s">
        <v>44</v>
      </c>
      <c r="C19" s="75">
        <v>67127292.779553592</v>
      </c>
    </row>
    <row r="20" spans="1:3" x14ac:dyDescent="0.35">
      <c r="A20" s="52">
        <v>15</v>
      </c>
      <c r="B20" s="53" t="s">
        <v>45</v>
      </c>
      <c r="C20" s="75">
        <v>62872082.001935028</v>
      </c>
    </row>
    <row r="21" spans="1:3" x14ac:dyDescent="0.35">
      <c r="A21" s="52">
        <v>16</v>
      </c>
      <c r="B21" s="53" t="s">
        <v>46</v>
      </c>
      <c r="C21" s="75">
        <v>69399737.648859888</v>
      </c>
    </row>
    <row r="22" spans="1:3" x14ac:dyDescent="0.35">
      <c r="A22" s="52">
        <v>17</v>
      </c>
      <c r="B22" s="53" t="s">
        <v>47</v>
      </c>
      <c r="C22" s="75">
        <v>74645855.653141618</v>
      </c>
    </row>
    <row r="23" spans="1:3" x14ac:dyDescent="0.35">
      <c r="A23" s="52">
        <v>18</v>
      </c>
      <c r="B23" s="53" t="s">
        <v>48</v>
      </c>
      <c r="C23" s="75">
        <v>87456301.990078747</v>
      </c>
    </row>
    <row r="24" spans="1:3" x14ac:dyDescent="0.35">
      <c r="A24" s="52">
        <v>19</v>
      </c>
      <c r="B24" s="53" t="s">
        <v>49</v>
      </c>
      <c r="C24" s="75">
        <v>105875590.05841798</v>
      </c>
    </row>
    <row r="25" spans="1:3" x14ac:dyDescent="0.35">
      <c r="A25" s="52">
        <v>20</v>
      </c>
      <c r="B25" s="53" t="s">
        <v>50</v>
      </c>
      <c r="C25" s="75">
        <v>82050569.080949098</v>
      </c>
    </row>
    <row r="26" spans="1:3" x14ac:dyDescent="0.35">
      <c r="A26" s="52">
        <v>21</v>
      </c>
      <c r="B26" s="53" t="s">
        <v>51</v>
      </c>
      <c r="C26" s="75">
        <v>70481848.194953889</v>
      </c>
    </row>
    <row r="27" spans="1:3" x14ac:dyDescent="0.35">
      <c r="A27" s="52">
        <v>22</v>
      </c>
      <c r="B27" s="53" t="s">
        <v>52</v>
      </c>
      <c r="C27" s="75">
        <v>73773217.266386226</v>
      </c>
    </row>
    <row r="28" spans="1:3" x14ac:dyDescent="0.35">
      <c r="A28" s="52">
        <v>23</v>
      </c>
      <c r="B28" s="53" t="s">
        <v>53</v>
      </c>
      <c r="C28" s="75">
        <v>59416670.783805095</v>
      </c>
    </row>
    <row r="29" spans="1:3" x14ac:dyDescent="0.35">
      <c r="A29" s="52">
        <v>24</v>
      </c>
      <c r="B29" s="53" t="s">
        <v>54</v>
      </c>
      <c r="C29" s="75">
        <v>89418804.2629949</v>
      </c>
    </row>
    <row r="30" spans="1:3" x14ac:dyDescent="0.35">
      <c r="A30" s="52">
        <v>25</v>
      </c>
      <c r="B30" s="53" t="s">
        <v>55</v>
      </c>
      <c r="C30" s="75">
        <v>61555798.603875443</v>
      </c>
    </row>
    <row r="31" spans="1:3" x14ac:dyDescent="0.35">
      <c r="A31" s="52">
        <v>26</v>
      </c>
      <c r="B31" s="53" t="s">
        <v>56</v>
      </c>
      <c r="C31" s="75">
        <v>79065682.595264375</v>
      </c>
    </row>
    <row r="32" spans="1:3" x14ac:dyDescent="0.35">
      <c r="A32" s="52">
        <v>27</v>
      </c>
      <c r="B32" s="53" t="s">
        <v>57</v>
      </c>
      <c r="C32" s="75">
        <v>62012973.628721856</v>
      </c>
    </row>
    <row r="33" spans="1:3" x14ac:dyDescent="0.35">
      <c r="A33" s="52">
        <v>28</v>
      </c>
      <c r="B33" s="53" t="s">
        <v>58</v>
      </c>
      <c r="C33" s="75">
        <v>62135828.274521858</v>
      </c>
    </row>
    <row r="34" spans="1:3" x14ac:dyDescent="0.35">
      <c r="A34" s="52">
        <v>29</v>
      </c>
      <c r="B34" s="53" t="s">
        <v>59</v>
      </c>
      <c r="C34" s="75">
        <v>60876152.5600482</v>
      </c>
    </row>
    <row r="35" spans="1:3" x14ac:dyDescent="0.35">
      <c r="A35" s="52">
        <v>30</v>
      </c>
      <c r="B35" s="53" t="s">
        <v>60</v>
      </c>
      <c r="C35" s="75">
        <v>74865706.697163776</v>
      </c>
    </row>
    <row r="36" spans="1:3" x14ac:dyDescent="0.35">
      <c r="A36" s="52">
        <v>31</v>
      </c>
      <c r="B36" s="53" t="s">
        <v>61</v>
      </c>
      <c r="C36" s="75">
        <v>69702440.051134124</v>
      </c>
    </row>
    <row r="37" spans="1:3" x14ac:dyDescent="0.35">
      <c r="A37" s="52">
        <v>32</v>
      </c>
      <c r="B37" s="53" t="s">
        <v>62</v>
      </c>
      <c r="C37" s="75">
        <v>71986127.346323356</v>
      </c>
    </row>
    <row r="38" spans="1:3" x14ac:dyDescent="0.35">
      <c r="A38" s="52">
        <v>33</v>
      </c>
      <c r="B38" s="53" t="s">
        <v>63</v>
      </c>
      <c r="C38" s="75">
        <v>73563287.051611081</v>
      </c>
    </row>
    <row r="39" spans="1:3" x14ac:dyDescent="0.35">
      <c r="A39" s="52">
        <v>34</v>
      </c>
      <c r="B39" s="53" t="s">
        <v>64</v>
      </c>
      <c r="C39" s="75">
        <v>64297386.42457635</v>
      </c>
    </row>
    <row r="40" spans="1:3" x14ac:dyDescent="0.35">
      <c r="A40" s="52">
        <v>35</v>
      </c>
      <c r="B40" s="53" t="s">
        <v>65</v>
      </c>
      <c r="C40" s="75">
        <v>66282351.581088327</v>
      </c>
    </row>
    <row r="41" spans="1:3" x14ac:dyDescent="0.35">
      <c r="A41" s="52">
        <v>36</v>
      </c>
      <c r="B41" s="53" t="s">
        <v>66</v>
      </c>
      <c r="C41" s="75">
        <v>66423513.635865264</v>
      </c>
    </row>
    <row r="42" spans="1:3" x14ac:dyDescent="0.35">
      <c r="A42" s="164" t="s">
        <v>14</v>
      </c>
      <c r="B42" s="166"/>
      <c r="C42" s="76">
        <f>SUM(C6:C41)</f>
        <v>2531157572.1827135</v>
      </c>
    </row>
  </sheetData>
  <mergeCells count="4">
    <mergeCell ref="A42:B42"/>
    <mergeCell ref="A3:C3"/>
    <mergeCell ref="A2:C2"/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77"/>
  <sheetViews>
    <sheetView topLeftCell="A390" workbookViewId="0">
      <selection activeCell="D392" sqref="D392"/>
    </sheetView>
  </sheetViews>
  <sheetFormatPr defaultRowHeight="13.2" x14ac:dyDescent="0.25"/>
  <cols>
    <col min="1" max="1" width="6.44140625" customWidth="1"/>
    <col min="2" max="2" width="15.88671875" customWidth="1"/>
    <col min="3" max="3" width="23.6640625" customWidth="1"/>
    <col min="4" max="4" width="19.33203125" customWidth="1"/>
    <col min="6" max="6" width="14.44140625" customWidth="1"/>
  </cols>
  <sheetData>
    <row r="1" spans="1:4" ht="31.2" x14ac:dyDescent="0.3">
      <c r="A1" s="70" t="s">
        <v>30</v>
      </c>
      <c r="B1" s="70" t="s">
        <v>878</v>
      </c>
      <c r="C1" s="32" t="s">
        <v>879</v>
      </c>
      <c r="D1" s="67" t="s">
        <v>880</v>
      </c>
    </row>
    <row r="2" spans="1:4" ht="15.6" x14ac:dyDescent="0.3">
      <c r="A2" s="70"/>
      <c r="B2" s="70"/>
      <c r="C2" s="70"/>
      <c r="D2" s="33" t="s">
        <v>852</v>
      </c>
    </row>
    <row r="3" spans="1:4" ht="15.6" x14ac:dyDescent="0.3">
      <c r="A3" s="31">
        <v>1</v>
      </c>
      <c r="B3" s="31" t="s">
        <v>31</v>
      </c>
      <c r="C3" s="31" t="s">
        <v>70</v>
      </c>
      <c r="D3" s="36">
        <v>2242933.6652000002</v>
      </c>
    </row>
    <row r="4" spans="1:4" ht="15.6" x14ac:dyDescent="0.3">
      <c r="A4" s="31">
        <v>2</v>
      </c>
      <c r="B4" s="31" t="s">
        <v>31</v>
      </c>
      <c r="C4" s="31" t="s">
        <v>71</v>
      </c>
      <c r="D4" s="36">
        <v>3742042.6316</v>
      </c>
    </row>
    <row r="5" spans="1:4" ht="15.6" x14ac:dyDescent="0.3">
      <c r="A5" s="31">
        <v>3</v>
      </c>
      <c r="B5" s="31" t="s">
        <v>31</v>
      </c>
      <c r="C5" s="31" t="s">
        <v>72</v>
      </c>
      <c r="D5" s="36">
        <v>2632938.9896999998</v>
      </c>
    </row>
    <row r="6" spans="1:4" ht="15.6" x14ac:dyDescent="0.3">
      <c r="A6" s="31">
        <v>4</v>
      </c>
      <c r="B6" s="31" t="s">
        <v>31</v>
      </c>
      <c r="C6" s="31" t="s">
        <v>73</v>
      </c>
      <c r="D6" s="36">
        <v>2682679.6677999999</v>
      </c>
    </row>
    <row r="7" spans="1:4" ht="15.6" x14ac:dyDescent="0.3">
      <c r="A7" s="31">
        <v>5</v>
      </c>
      <c r="B7" s="31" t="s">
        <v>31</v>
      </c>
      <c r="C7" s="31" t="s">
        <v>74</v>
      </c>
      <c r="D7" s="36">
        <v>2441763.9034000002</v>
      </c>
    </row>
    <row r="8" spans="1:4" ht="15.6" x14ac:dyDescent="0.3">
      <c r="A8" s="31">
        <v>6</v>
      </c>
      <c r="B8" s="31" t="s">
        <v>31</v>
      </c>
      <c r="C8" s="31" t="s">
        <v>75</v>
      </c>
      <c r="D8" s="36">
        <v>2521710.9659000002</v>
      </c>
    </row>
    <row r="9" spans="1:4" ht="15.6" x14ac:dyDescent="0.3">
      <c r="A9" s="31">
        <v>7</v>
      </c>
      <c r="B9" s="31" t="s">
        <v>31</v>
      </c>
      <c r="C9" s="31" t="s">
        <v>76</v>
      </c>
      <c r="D9" s="36">
        <v>2446735.0657000002</v>
      </c>
    </row>
    <row r="10" spans="1:4" ht="15.6" x14ac:dyDescent="0.3">
      <c r="A10" s="31">
        <v>8</v>
      </c>
      <c r="B10" s="31" t="s">
        <v>31</v>
      </c>
      <c r="C10" s="31" t="s">
        <v>77</v>
      </c>
      <c r="D10" s="36">
        <v>2385719.2574</v>
      </c>
    </row>
    <row r="11" spans="1:4" ht="15.6" x14ac:dyDescent="0.3">
      <c r="A11" s="31">
        <v>9</v>
      </c>
      <c r="B11" s="31" t="s">
        <v>31</v>
      </c>
      <c r="C11" s="31" t="s">
        <v>78</v>
      </c>
      <c r="D11" s="36">
        <v>2573851.3393999999</v>
      </c>
    </row>
    <row r="12" spans="1:4" ht="15.6" x14ac:dyDescent="0.3">
      <c r="A12" s="31">
        <v>10</v>
      </c>
      <c r="B12" s="31" t="s">
        <v>31</v>
      </c>
      <c r="C12" s="31" t="s">
        <v>79</v>
      </c>
      <c r="D12" s="36">
        <v>2611938.3125999998</v>
      </c>
    </row>
    <row r="13" spans="1:4" ht="15.6" x14ac:dyDescent="0.3">
      <c r="A13" s="31">
        <v>11</v>
      </c>
      <c r="B13" s="31" t="s">
        <v>31</v>
      </c>
      <c r="C13" s="31" t="s">
        <v>80</v>
      </c>
      <c r="D13" s="36">
        <v>2856363.4701</v>
      </c>
    </row>
    <row r="14" spans="1:4" ht="15.6" x14ac:dyDescent="0.3">
      <c r="A14" s="31">
        <v>12</v>
      </c>
      <c r="B14" s="31" t="s">
        <v>31</v>
      </c>
      <c r="C14" s="31" t="s">
        <v>81</v>
      </c>
      <c r="D14" s="36">
        <v>2750170.2502000001</v>
      </c>
    </row>
    <row r="15" spans="1:4" ht="15.6" x14ac:dyDescent="0.3">
      <c r="A15" s="31">
        <v>13</v>
      </c>
      <c r="B15" s="31" t="s">
        <v>31</v>
      </c>
      <c r="C15" s="31" t="s">
        <v>82</v>
      </c>
      <c r="D15" s="36">
        <v>2100090.6653</v>
      </c>
    </row>
    <row r="16" spans="1:4" ht="15.6" x14ac:dyDescent="0.3">
      <c r="A16" s="31">
        <v>14</v>
      </c>
      <c r="B16" s="31" t="s">
        <v>31</v>
      </c>
      <c r="C16" s="31" t="s">
        <v>83</v>
      </c>
      <c r="D16" s="36">
        <v>1984298.8265</v>
      </c>
    </row>
    <row r="17" spans="1:4" ht="15.6" x14ac:dyDescent="0.3">
      <c r="A17" s="31">
        <v>15</v>
      </c>
      <c r="B17" s="31" t="s">
        <v>31</v>
      </c>
      <c r="C17" s="31" t="s">
        <v>84</v>
      </c>
      <c r="D17" s="36">
        <v>2066236.3081</v>
      </c>
    </row>
    <row r="18" spans="1:4" ht="15.6" x14ac:dyDescent="0.3">
      <c r="A18" s="31">
        <v>16</v>
      </c>
      <c r="B18" s="31" t="s">
        <v>31</v>
      </c>
      <c r="C18" s="31" t="s">
        <v>85</v>
      </c>
      <c r="D18" s="36">
        <v>3080092.0225999998</v>
      </c>
    </row>
    <row r="19" spans="1:4" ht="15.6" x14ac:dyDescent="0.3">
      <c r="A19" s="31">
        <v>17</v>
      </c>
      <c r="B19" s="31" t="s">
        <v>31</v>
      </c>
      <c r="C19" s="31" t="s">
        <v>86</v>
      </c>
      <c r="D19" s="36">
        <v>2661380.1927</v>
      </c>
    </row>
    <row r="20" spans="1:4" ht="15.6" x14ac:dyDescent="0.3">
      <c r="A20" s="31">
        <v>18</v>
      </c>
      <c r="B20" s="31" t="s">
        <v>32</v>
      </c>
      <c r="C20" s="31" t="s">
        <v>87</v>
      </c>
      <c r="D20" s="36">
        <v>2729332.2299000002</v>
      </c>
    </row>
    <row r="21" spans="1:4" ht="15.6" x14ac:dyDescent="0.3">
      <c r="A21" s="31">
        <v>19</v>
      </c>
      <c r="B21" s="31" t="s">
        <v>32</v>
      </c>
      <c r="C21" s="31" t="s">
        <v>88</v>
      </c>
      <c r="D21" s="36">
        <v>3334281.5918999999</v>
      </c>
    </row>
    <row r="22" spans="1:4" ht="15.6" x14ac:dyDescent="0.3">
      <c r="A22" s="31">
        <v>20</v>
      </c>
      <c r="B22" s="31" t="s">
        <v>32</v>
      </c>
      <c r="C22" s="31" t="s">
        <v>89</v>
      </c>
      <c r="D22" s="36">
        <v>2839141.7307000002</v>
      </c>
    </row>
    <row r="23" spans="1:4" ht="15.6" x14ac:dyDescent="0.3">
      <c r="A23" s="31">
        <v>21</v>
      </c>
      <c r="B23" s="31" t="s">
        <v>32</v>
      </c>
      <c r="C23" s="31" t="s">
        <v>90</v>
      </c>
      <c r="D23" s="36">
        <v>2485709.4931999999</v>
      </c>
    </row>
    <row r="24" spans="1:4" ht="15.6" x14ac:dyDescent="0.3">
      <c r="A24" s="31">
        <v>22</v>
      </c>
      <c r="B24" s="31" t="s">
        <v>32</v>
      </c>
      <c r="C24" s="31" t="s">
        <v>91</v>
      </c>
      <c r="D24" s="36">
        <v>2459698.6183000002</v>
      </c>
    </row>
    <row r="25" spans="1:4" ht="15.6" x14ac:dyDescent="0.3">
      <c r="A25" s="31">
        <v>23</v>
      </c>
      <c r="B25" s="31" t="s">
        <v>32</v>
      </c>
      <c r="C25" s="31" t="s">
        <v>92</v>
      </c>
      <c r="D25" s="36">
        <v>2629772.2677000002</v>
      </c>
    </row>
    <row r="26" spans="1:4" ht="15.6" x14ac:dyDescent="0.3">
      <c r="A26" s="31">
        <v>24</v>
      </c>
      <c r="B26" s="31" t="s">
        <v>32</v>
      </c>
      <c r="C26" s="31" t="s">
        <v>93</v>
      </c>
      <c r="D26" s="36">
        <v>2864452.5151</v>
      </c>
    </row>
    <row r="27" spans="1:4" ht="15.6" x14ac:dyDescent="0.3">
      <c r="A27" s="31">
        <v>25</v>
      </c>
      <c r="B27" s="31" t="s">
        <v>32</v>
      </c>
      <c r="C27" s="31" t="s">
        <v>94</v>
      </c>
      <c r="D27" s="36">
        <v>2996456.2815</v>
      </c>
    </row>
    <row r="28" spans="1:4" ht="15.6" x14ac:dyDescent="0.3">
      <c r="A28" s="31">
        <v>26</v>
      </c>
      <c r="B28" s="31" t="s">
        <v>32</v>
      </c>
      <c r="C28" s="31" t="s">
        <v>797</v>
      </c>
      <c r="D28" s="36">
        <v>2605269.6488999999</v>
      </c>
    </row>
    <row r="29" spans="1:4" ht="15.6" x14ac:dyDescent="0.3">
      <c r="A29" s="31">
        <v>27</v>
      </c>
      <c r="B29" s="31" t="s">
        <v>32</v>
      </c>
      <c r="C29" s="31" t="s">
        <v>95</v>
      </c>
      <c r="D29" s="36">
        <v>2332676.3539</v>
      </c>
    </row>
    <row r="30" spans="1:4" ht="15.6" x14ac:dyDescent="0.3">
      <c r="A30" s="31">
        <v>28</v>
      </c>
      <c r="B30" s="31" t="s">
        <v>32</v>
      </c>
      <c r="C30" s="31" t="s">
        <v>96</v>
      </c>
      <c r="D30" s="36">
        <v>2370520.7606000002</v>
      </c>
    </row>
    <row r="31" spans="1:4" ht="15.6" x14ac:dyDescent="0.3">
      <c r="A31" s="31">
        <v>29</v>
      </c>
      <c r="B31" s="31" t="s">
        <v>32</v>
      </c>
      <c r="C31" s="31" t="s">
        <v>97</v>
      </c>
      <c r="D31" s="36">
        <v>2320892.4304999998</v>
      </c>
    </row>
    <row r="32" spans="1:4" ht="15.6" x14ac:dyDescent="0.3">
      <c r="A32" s="31">
        <v>30</v>
      </c>
      <c r="B32" s="31" t="s">
        <v>32</v>
      </c>
      <c r="C32" s="31" t="s">
        <v>98</v>
      </c>
      <c r="D32" s="36">
        <v>2691124.6694999998</v>
      </c>
    </row>
    <row r="33" spans="1:4" ht="15.6" x14ac:dyDescent="0.3">
      <c r="A33" s="31">
        <v>31</v>
      </c>
      <c r="B33" s="31" t="s">
        <v>32</v>
      </c>
      <c r="C33" s="31" t="s">
        <v>99</v>
      </c>
      <c r="D33" s="36">
        <v>2608885.9898999999</v>
      </c>
    </row>
    <row r="34" spans="1:4" ht="15.6" x14ac:dyDescent="0.3">
      <c r="A34" s="31">
        <v>32</v>
      </c>
      <c r="B34" s="31" t="s">
        <v>32</v>
      </c>
      <c r="C34" s="31" t="s">
        <v>100</v>
      </c>
      <c r="D34" s="36">
        <v>2489504.9561000001</v>
      </c>
    </row>
    <row r="35" spans="1:4" ht="15.6" x14ac:dyDescent="0.3">
      <c r="A35" s="31">
        <v>33</v>
      </c>
      <c r="B35" s="31" t="s">
        <v>32</v>
      </c>
      <c r="C35" s="31" t="s">
        <v>101</v>
      </c>
      <c r="D35" s="36">
        <v>2319284.9975999999</v>
      </c>
    </row>
    <row r="36" spans="1:4" ht="15.6" x14ac:dyDescent="0.3">
      <c r="A36" s="31">
        <v>34</v>
      </c>
      <c r="B36" s="31" t="s">
        <v>32</v>
      </c>
      <c r="C36" s="31" t="s">
        <v>102</v>
      </c>
      <c r="D36" s="36">
        <v>2204148.7664000001</v>
      </c>
    </row>
    <row r="37" spans="1:4" ht="15.6" x14ac:dyDescent="0.3">
      <c r="A37" s="31">
        <v>35</v>
      </c>
      <c r="B37" s="31" t="s">
        <v>32</v>
      </c>
      <c r="C37" s="31" t="s">
        <v>103</v>
      </c>
      <c r="D37" s="36">
        <v>2496937.6902999999</v>
      </c>
    </row>
    <row r="38" spans="1:4" ht="15.6" x14ac:dyDescent="0.3">
      <c r="A38" s="31">
        <v>36</v>
      </c>
      <c r="B38" s="31" t="s">
        <v>32</v>
      </c>
      <c r="C38" s="31" t="s">
        <v>104</v>
      </c>
      <c r="D38" s="36">
        <v>3142940.1847999999</v>
      </c>
    </row>
    <row r="39" spans="1:4" ht="15.6" x14ac:dyDescent="0.3">
      <c r="A39" s="31">
        <v>37</v>
      </c>
      <c r="B39" s="31" t="s">
        <v>32</v>
      </c>
      <c r="C39" s="31" t="s">
        <v>105</v>
      </c>
      <c r="D39" s="36">
        <v>2692811.0024000001</v>
      </c>
    </row>
    <row r="40" spans="1:4" ht="15.6" x14ac:dyDescent="0.3">
      <c r="A40" s="31">
        <v>38</v>
      </c>
      <c r="B40" s="31" t="s">
        <v>32</v>
      </c>
      <c r="C40" s="31" t="s">
        <v>798</v>
      </c>
      <c r="D40" s="36">
        <v>2609537.0227999999</v>
      </c>
    </row>
    <row r="41" spans="1:4" ht="15.6" x14ac:dyDescent="0.3">
      <c r="A41" s="31">
        <v>39</v>
      </c>
      <c r="B41" s="31" t="s">
        <v>33</v>
      </c>
      <c r="C41" s="31" t="s">
        <v>106</v>
      </c>
      <c r="D41" s="36">
        <v>2505772.4427999998</v>
      </c>
    </row>
    <row r="42" spans="1:4" ht="15.6" x14ac:dyDescent="0.3">
      <c r="A42" s="31">
        <v>40</v>
      </c>
      <c r="B42" s="31" t="s">
        <v>33</v>
      </c>
      <c r="C42" s="31" t="s">
        <v>107</v>
      </c>
      <c r="D42" s="36">
        <v>1956503.3134999999</v>
      </c>
    </row>
    <row r="43" spans="1:4" ht="15.6" x14ac:dyDescent="0.3">
      <c r="A43" s="31">
        <v>41</v>
      </c>
      <c r="B43" s="31" t="s">
        <v>33</v>
      </c>
      <c r="C43" s="31" t="s">
        <v>108</v>
      </c>
      <c r="D43" s="36">
        <v>2583138.6441000002</v>
      </c>
    </row>
    <row r="44" spans="1:4" ht="15.6" x14ac:dyDescent="0.3">
      <c r="A44" s="31">
        <v>42</v>
      </c>
      <c r="B44" s="31" t="s">
        <v>33</v>
      </c>
      <c r="C44" s="31" t="s">
        <v>109</v>
      </c>
      <c r="D44" s="36">
        <v>1980269.1717999999</v>
      </c>
    </row>
    <row r="45" spans="1:4" ht="15.6" x14ac:dyDescent="0.3">
      <c r="A45" s="31">
        <v>43</v>
      </c>
      <c r="B45" s="31" t="s">
        <v>33</v>
      </c>
      <c r="C45" s="31" t="s">
        <v>110</v>
      </c>
      <c r="D45" s="36">
        <v>2661156.5962999999</v>
      </c>
    </row>
    <row r="46" spans="1:4" ht="15.6" x14ac:dyDescent="0.3">
      <c r="A46" s="31">
        <v>44</v>
      </c>
      <c r="B46" s="31" t="s">
        <v>33</v>
      </c>
      <c r="C46" s="31" t="s">
        <v>111</v>
      </c>
      <c r="D46" s="36">
        <v>2319497.7448999998</v>
      </c>
    </row>
    <row r="47" spans="1:4" ht="15.6" x14ac:dyDescent="0.3">
      <c r="A47" s="31">
        <v>45</v>
      </c>
      <c r="B47" s="31" t="s">
        <v>33</v>
      </c>
      <c r="C47" s="31" t="s">
        <v>112</v>
      </c>
      <c r="D47" s="36">
        <v>2630714.4180000001</v>
      </c>
    </row>
    <row r="48" spans="1:4" ht="15.6" x14ac:dyDescent="0.3">
      <c r="A48" s="31">
        <v>46</v>
      </c>
      <c r="B48" s="31" t="s">
        <v>33</v>
      </c>
      <c r="C48" s="31" t="s">
        <v>113</v>
      </c>
      <c r="D48" s="36">
        <v>2107857.4501</v>
      </c>
    </row>
    <row r="49" spans="1:4" ht="15.6" x14ac:dyDescent="0.3">
      <c r="A49" s="31">
        <v>47</v>
      </c>
      <c r="B49" s="31" t="s">
        <v>33</v>
      </c>
      <c r="C49" s="31" t="s">
        <v>114</v>
      </c>
      <c r="D49" s="36">
        <v>2446241.5041999999</v>
      </c>
    </row>
    <row r="50" spans="1:4" ht="15.6" x14ac:dyDescent="0.3">
      <c r="A50" s="31">
        <v>48</v>
      </c>
      <c r="B50" s="31" t="s">
        <v>33</v>
      </c>
      <c r="C50" s="31" t="s">
        <v>115</v>
      </c>
      <c r="D50" s="36">
        <v>2661397.5082</v>
      </c>
    </row>
    <row r="51" spans="1:4" ht="15.6" x14ac:dyDescent="0.3">
      <c r="A51" s="31">
        <v>49</v>
      </c>
      <c r="B51" s="31" t="s">
        <v>33</v>
      </c>
      <c r="C51" s="31" t="s">
        <v>116</v>
      </c>
      <c r="D51" s="36">
        <v>2048285.2182</v>
      </c>
    </row>
    <row r="52" spans="1:4" ht="15.6" x14ac:dyDescent="0.3">
      <c r="A52" s="31">
        <v>50</v>
      </c>
      <c r="B52" s="31" t="s">
        <v>33</v>
      </c>
      <c r="C52" s="31" t="s">
        <v>117</v>
      </c>
      <c r="D52" s="36">
        <v>2422753.3495</v>
      </c>
    </row>
    <row r="53" spans="1:4" ht="15.6" x14ac:dyDescent="0.3">
      <c r="A53" s="31">
        <v>51</v>
      </c>
      <c r="B53" s="31" t="s">
        <v>33</v>
      </c>
      <c r="C53" s="31" t="s">
        <v>118</v>
      </c>
      <c r="D53" s="36">
        <v>2423436.4281000001</v>
      </c>
    </row>
    <row r="54" spans="1:4" ht="15.6" x14ac:dyDescent="0.3">
      <c r="A54" s="31">
        <v>52</v>
      </c>
      <c r="B54" s="31" t="s">
        <v>33</v>
      </c>
      <c r="C54" s="31" t="s">
        <v>119</v>
      </c>
      <c r="D54" s="36">
        <v>2499414.1633000001</v>
      </c>
    </row>
    <row r="55" spans="1:4" ht="15.6" x14ac:dyDescent="0.3">
      <c r="A55" s="31">
        <v>53</v>
      </c>
      <c r="B55" s="31" t="s">
        <v>33</v>
      </c>
      <c r="C55" s="31" t="s">
        <v>120</v>
      </c>
      <c r="D55" s="36">
        <v>2283459.7779999999</v>
      </c>
    </row>
    <row r="56" spans="1:4" ht="15.6" x14ac:dyDescent="0.3">
      <c r="A56" s="31">
        <v>54</v>
      </c>
      <c r="B56" s="31" t="s">
        <v>33</v>
      </c>
      <c r="C56" s="31" t="s">
        <v>121</v>
      </c>
      <c r="D56" s="36">
        <v>2331527.4643999999</v>
      </c>
    </row>
    <row r="57" spans="1:4" ht="15.6" x14ac:dyDescent="0.3">
      <c r="A57" s="31">
        <v>55</v>
      </c>
      <c r="B57" s="31" t="s">
        <v>33</v>
      </c>
      <c r="C57" s="31" t="s">
        <v>122</v>
      </c>
      <c r="D57" s="36">
        <v>2176342.2957000001</v>
      </c>
    </row>
    <row r="58" spans="1:4" ht="15.6" x14ac:dyDescent="0.3">
      <c r="A58" s="31">
        <v>56</v>
      </c>
      <c r="B58" s="31" t="s">
        <v>33</v>
      </c>
      <c r="C58" s="31" t="s">
        <v>123</v>
      </c>
      <c r="D58" s="36">
        <v>2703897.6770000001</v>
      </c>
    </row>
    <row r="59" spans="1:4" ht="15.6" x14ac:dyDescent="0.3">
      <c r="A59" s="31">
        <v>57</v>
      </c>
      <c r="B59" s="31" t="s">
        <v>33</v>
      </c>
      <c r="C59" s="31" t="s">
        <v>124</v>
      </c>
      <c r="D59" s="36">
        <v>2256202.4156999998</v>
      </c>
    </row>
    <row r="60" spans="1:4" ht="15.6" x14ac:dyDescent="0.3">
      <c r="A60" s="31">
        <v>58</v>
      </c>
      <c r="B60" s="31" t="s">
        <v>33</v>
      </c>
      <c r="C60" s="31" t="s">
        <v>125</v>
      </c>
      <c r="D60" s="36">
        <v>2373901.1236</v>
      </c>
    </row>
    <row r="61" spans="1:4" ht="15.6" x14ac:dyDescent="0.3">
      <c r="A61" s="31">
        <v>59</v>
      </c>
      <c r="B61" s="31" t="s">
        <v>33</v>
      </c>
      <c r="C61" s="31" t="s">
        <v>126</v>
      </c>
      <c r="D61" s="36">
        <v>2469201.9632999999</v>
      </c>
    </row>
    <row r="62" spans="1:4" ht="15.6" x14ac:dyDescent="0.3">
      <c r="A62" s="31">
        <v>60</v>
      </c>
      <c r="B62" s="31" t="s">
        <v>33</v>
      </c>
      <c r="C62" s="31" t="s">
        <v>127</v>
      </c>
      <c r="D62" s="36">
        <v>2122343.7141999998</v>
      </c>
    </row>
    <row r="63" spans="1:4" ht="15.6" x14ac:dyDescent="0.3">
      <c r="A63" s="31">
        <v>61</v>
      </c>
      <c r="B63" s="31" t="s">
        <v>33</v>
      </c>
      <c r="C63" s="31" t="s">
        <v>128</v>
      </c>
      <c r="D63" s="36">
        <v>2216139.7022000002</v>
      </c>
    </row>
    <row r="64" spans="1:4" ht="15.6" x14ac:dyDescent="0.3">
      <c r="A64" s="31">
        <v>62</v>
      </c>
      <c r="B64" s="31" t="s">
        <v>33</v>
      </c>
      <c r="C64" s="31" t="s">
        <v>129</v>
      </c>
      <c r="D64" s="36">
        <v>2269950.3341000001</v>
      </c>
    </row>
    <row r="65" spans="1:4" ht="15.6" x14ac:dyDescent="0.3">
      <c r="A65" s="31">
        <v>63</v>
      </c>
      <c r="B65" s="31" t="s">
        <v>33</v>
      </c>
      <c r="C65" s="31" t="s">
        <v>130</v>
      </c>
      <c r="D65" s="36">
        <v>2674504.3468999998</v>
      </c>
    </row>
    <row r="66" spans="1:4" ht="15.6" x14ac:dyDescent="0.3">
      <c r="A66" s="31">
        <v>64</v>
      </c>
      <c r="B66" s="31" t="s">
        <v>33</v>
      </c>
      <c r="C66" s="31" t="s">
        <v>131</v>
      </c>
      <c r="D66" s="36">
        <v>1992256.2293</v>
      </c>
    </row>
    <row r="67" spans="1:4" ht="15.6" x14ac:dyDescent="0.3">
      <c r="A67" s="31">
        <v>65</v>
      </c>
      <c r="B67" s="31" t="s">
        <v>33</v>
      </c>
      <c r="C67" s="31" t="s">
        <v>132</v>
      </c>
      <c r="D67" s="36">
        <v>2444514.6628</v>
      </c>
    </row>
    <row r="68" spans="1:4" ht="15.6" x14ac:dyDescent="0.3">
      <c r="A68" s="31">
        <v>66</v>
      </c>
      <c r="B68" s="31" t="s">
        <v>33</v>
      </c>
      <c r="C68" s="31" t="s">
        <v>133</v>
      </c>
      <c r="D68" s="36">
        <v>1992965.6961000001</v>
      </c>
    </row>
    <row r="69" spans="1:4" ht="15.6" x14ac:dyDescent="0.3">
      <c r="A69" s="31">
        <v>67</v>
      </c>
      <c r="B69" s="31" t="s">
        <v>33</v>
      </c>
      <c r="C69" s="31" t="s">
        <v>134</v>
      </c>
      <c r="D69" s="36">
        <v>2599147.2126000002</v>
      </c>
    </row>
    <row r="70" spans="1:4" ht="15.6" x14ac:dyDescent="0.3">
      <c r="A70" s="31">
        <v>68</v>
      </c>
      <c r="B70" s="31" t="s">
        <v>33</v>
      </c>
      <c r="C70" s="31" t="s">
        <v>135</v>
      </c>
      <c r="D70" s="36">
        <v>2150666.3651999999</v>
      </c>
    </row>
    <row r="71" spans="1:4" ht="15.6" x14ac:dyDescent="0.3">
      <c r="A71" s="31">
        <v>69</v>
      </c>
      <c r="B71" s="31" t="s">
        <v>33</v>
      </c>
      <c r="C71" s="31" t="s">
        <v>136</v>
      </c>
      <c r="D71" s="36">
        <v>3250837.0852999999</v>
      </c>
    </row>
    <row r="72" spans="1:4" ht="15.6" x14ac:dyDescent="0.3">
      <c r="A72" s="31">
        <v>70</v>
      </c>
      <c r="B72" s="31" t="s">
        <v>34</v>
      </c>
      <c r="C72" s="31" t="s">
        <v>137</v>
      </c>
      <c r="D72" s="36">
        <v>3656469.1072999998</v>
      </c>
    </row>
    <row r="73" spans="1:4" ht="15.6" x14ac:dyDescent="0.3">
      <c r="A73" s="31">
        <v>71</v>
      </c>
      <c r="B73" s="31" t="s">
        <v>34</v>
      </c>
      <c r="C73" s="31" t="s">
        <v>138</v>
      </c>
      <c r="D73" s="36">
        <v>2404702.19</v>
      </c>
    </row>
    <row r="74" spans="1:4" ht="15.6" x14ac:dyDescent="0.3">
      <c r="A74" s="31">
        <v>72</v>
      </c>
      <c r="B74" s="31" t="s">
        <v>34</v>
      </c>
      <c r="C74" s="31" t="s">
        <v>139</v>
      </c>
      <c r="D74" s="36">
        <v>2473758.5229000002</v>
      </c>
    </row>
    <row r="75" spans="1:4" ht="15.6" x14ac:dyDescent="0.3">
      <c r="A75" s="31">
        <v>73</v>
      </c>
      <c r="B75" s="31" t="s">
        <v>34</v>
      </c>
      <c r="C75" s="31" t="s">
        <v>140</v>
      </c>
      <c r="D75" s="36">
        <v>2990019.7722</v>
      </c>
    </row>
    <row r="76" spans="1:4" ht="15.6" x14ac:dyDescent="0.3">
      <c r="A76" s="31">
        <v>74</v>
      </c>
      <c r="B76" s="31" t="s">
        <v>34</v>
      </c>
      <c r="C76" s="31" t="s">
        <v>141</v>
      </c>
      <c r="D76" s="36">
        <v>2270822.7407999998</v>
      </c>
    </row>
    <row r="77" spans="1:4" ht="15.6" x14ac:dyDescent="0.3">
      <c r="A77" s="31">
        <v>75</v>
      </c>
      <c r="B77" s="31" t="s">
        <v>34</v>
      </c>
      <c r="C77" s="31" t="s">
        <v>142</v>
      </c>
      <c r="D77" s="36">
        <v>2614223.3413</v>
      </c>
    </row>
    <row r="78" spans="1:4" ht="15.6" x14ac:dyDescent="0.3">
      <c r="A78" s="31">
        <v>76</v>
      </c>
      <c r="B78" s="31" t="s">
        <v>34</v>
      </c>
      <c r="C78" s="31" t="s">
        <v>143</v>
      </c>
      <c r="D78" s="36">
        <v>2422795.3009000001</v>
      </c>
    </row>
    <row r="79" spans="1:4" ht="15.6" x14ac:dyDescent="0.3">
      <c r="A79" s="31">
        <v>77</v>
      </c>
      <c r="B79" s="31" t="s">
        <v>34</v>
      </c>
      <c r="C79" s="31" t="s">
        <v>144</v>
      </c>
      <c r="D79" s="36">
        <v>2166280.04</v>
      </c>
    </row>
    <row r="80" spans="1:4" ht="15.6" x14ac:dyDescent="0.3">
      <c r="A80" s="31">
        <v>78</v>
      </c>
      <c r="B80" s="31" t="s">
        <v>34</v>
      </c>
      <c r="C80" s="31" t="s">
        <v>145</v>
      </c>
      <c r="D80" s="36">
        <v>2406060.0606999998</v>
      </c>
    </row>
    <row r="81" spans="1:4" ht="15.6" x14ac:dyDescent="0.3">
      <c r="A81" s="31">
        <v>79</v>
      </c>
      <c r="B81" s="31" t="s">
        <v>34</v>
      </c>
      <c r="C81" s="31" t="s">
        <v>146</v>
      </c>
      <c r="D81" s="36">
        <v>3806473.7508</v>
      </c>
    </row>
    <row r="82" spans="1:4" ht="15.6" x14ac:dyDescent="0.3">
      <c r="A82" s="31">
        <v>80</v>
      </c>
      <c r="B82" s="31" t="s">
        <v>34</v>
      </c>
      <c r="C82" s="31" t="s">
        <v>147</v>
      </c>
      <c r="D82" s="36">
        <v>2645503.8536</v>
      </c>
    </row>
    <row r="83" spans="1:4" ht="15.6" x14ac:dyDescent="0.3">
      <c r="A83" s="31">
        <v>81</v>
      </c>
      <c r="B83" s="31" t="s">
        <v>34</v>
      </c>
      <c r="C83" s="31" t="s">
        <v>148</v>
      </c>
      <c r="D83" s="36">
        <v>3234394.0726999999</v>
      </c>
    </row>
    <row r="84" spans="1:4" ht="15.6" x14ac:dyDescent="0.3">
      <c r="A84" s="31">
        <v>82</v>
      </c>
      <c r="B84" s="31" t="s">
        <v>34</v>
      </c>
      <c r="C84" s="31" t="s">
        <v>149</v>
      </c>
      <c r="D84" s="36">
        <v>2376454.0858999998</v>
      </c>
    </row>
    <row r="85" spans="1:4" ht="15.6" x14ac:dyDescent="0.3">
      <c r="A85" s="31">
        <v>83</v>
      </c>
      <c r="B85" s="31" t="s">
        <v>34</v>
      </c>
      <c r="C85" s="31" t="s">
        <v>150</v>
      </c>
      <c r="D85" s="36">
        <v>2356268.3670999999</v>
      </c>
    </row>
    <row r="86" spans="1:4" ht="15.6" x14ac:dyDescent="0.3">
      <c r="A86" s="31">
        <v>84</v>
      </c>
      <c r="B86" s="31" t="s">
        <v>34</v>
      </c>
      <c r="C86" s="31" t="s">
        <v>151</v>
      </c>
      <c r="D86" s="36">
        <v>2828037.9951999998</v>
      </c>
    </row>
    <row r="87" spans="1:4" ht="15.6" x14ac:dyDescent="0.3">
      <c r="A87" s="31">
        <v>85</v>
      </c>
      <c r="B87" s="31" t="s">
        <v>34</v>
      </c>
      <c r="C87" s="31" t="s">
        <v>152</v>
      </c>
      <c r="D87" s="36">
        <v>2702270.3305000002</v>
      </c>
    </row>
    <row r="88" spans="1:4" ht="15.6" x14ac:dyDescent="0.3">
      <c r="A88" s="31">
        <v>86</v>
      </c>
      <c r="B88" s="31" t="s">
        <v>34</v>
      </c>
      <c r="C88" s="31" t="s">
        <v>153</v>
      </c>
      <c r="D88" s="36">
        <v>2263756.1280999999</v>
      </c>
    </row>
    <row r="89" spans="1:4" ht="15.6" x14ac:dyDescent="0.3">
      <c r="A89" s="31">
        <v>87</v>
      </c>
      <c r="B89" s="31" t="s">
        <v>34</v>
      </c>
      <c r="C89" s="31" t="s">
        <v>154</v>
      </c>
      <c r="D89" s="36">
        <v>2345663.6455999999</v>
      </c>
    </row>
    <row r="90" spans="1:4" ht="15.6" x14ac:dyDescent="0.3">
      <c r="A90" s="31">
        <v>88</v>
      </c>
      <c r="B90" s="31" t="s">
        <v>34</v>
      </c>
      <c r="C90" s="31" t="s">
        <v>155</v>
      </c>
      <c r="D90" s="36">
        <v>2533117.5707999999</v>
      </c>
    </row>
    <row r="91" spans="1:4" ht="15.6" x14ac:dyDescent="0.3">
      <c r="A91" s="31">
        <v>89</v>
      </c>
      <c r="B91" s="31" t="s">
        <v>34</v>
      </c>
      <c r="C91" s="31" t="s">
        <v>156</v>
      </c>
      <c r="D91" s="36">
        <v>2563450.9323</v>
      </c>
    </row>
    <row r="92" spans="1:4" ht="15.6" x14ac:dyDescent="0.3">
      <c r="A92" s="31">
        <v>90</v>
      </c>
      <c r="B92" s="31" t="s">
        <v>34</v>
      </c>
      <c r="C92" s="31" t="s">
        <v>157</v>
      </c>
      <c r="D92" s="36">
        <v>2461290.389</v>
      </c>
    </row>
    <row r="93" spans="1:4" ht="15.6" x14ac:dyDescent="0.3">
      <c r="A93" s="31">
        <v>91</v>
      </c>
      <c r="B93" s="31" t="s">
        <v>35</v>
      </c>
      <c r="C93" s="31" t="s">
        <v>158</v>
      </c>
      <c r="D93" s="36">
        <v>4150001.6861</v>
      </c>
    </row>
    <row r="94" spans="1:4" ht="15.6" x14ac:dyDescent="0.3">
      <c r="A94" s="31">
        <v>92</v>
      </c>
      <c r="B94" s="31" t="s">
        <v>35</v>
      </c>
      <c r="C94" s="31" t="s">
        <v>35</v>
      </c>
      <c r="D94" s="36">
        <v>5011564.1198000005</v>
      </c>
    </row>
    <row r="95" spans="1:4" ht="15.6" x14ac:dyDescent="0.3">
      <c r="A95" s="31">
        <v>93</v>
      </c>
      <c r="B95" s="31" t="s">
        <v>35</v>
      </c>
      <c r="C95" s="31" t="s">
        <v>159</v>
      </c>
      <c r="D95" s="36">
        <v>2191789.8596999999</v>
      </c>
    </row>
    <row r="96" spans="1:4" ht="15.6" x14ac:dyDescent="0.3">
      <c r="A96" s="31">
        <v>94</v>
      </c>
      <c r="B96" s="31" t="s">
        <v>35</v>
      </c>
      <c r="C96" s="31" t="s">
        <v>160</v>
      </c>
      <c r="D96" s="36">
        <v>2590337.5055</v>
      </c>
    </row>
    <row r="97" spans="1:4" ht="15.6" x14ac:dyDescent="0.3">
      <c r="A97" s="31">
        <v>95</v>
      </c>
      <c r="B97" s="31" t="s">
        <v>35</v>
      </c>
      <c r="C97" s="31" t="s">
        <v>161</v>
      </c>
      <c r="D97" s="36">
        <v>3285949.8034000001</v>
      </c>
    </row>
    <row r="98" spans="1:4" ht="15.6" x14ac:dyDescent="0.3">
      <c r="A98" s="31">
        <v>96</v>
      </c>
      <c r="B98" s="31" t="s">
        <v>35</v>
      </c>
      <c r="C98" s="31" t="s">
        <v>162</v>
      </c>
      <c r="D98" s="36">
        <v>2175905.8889000001</v>
      </c>
    </row>
    <row r="99" spans="1:4" ht="15.6" x14ac:dyDescent="0.3">
      <c r="A99" s="31">
        <v>97</v>
      </c>
      <c r="B99" s="31" t="s">
        <v>35</v>
      </c>
      <c r="C99" s="31" t="s">
        <v>163</v>
      </c>
      <c r="D99" s="36">
        <v>3471379.1554</v>
      </c>
    </row>
    <row r="100" spans="1:4" ht="15.6" x14ac:dyDescent="0.3">
      <c r="A100" s="31">
        <v>98</v>
      </c>
      <c r="B100" s="31" t="s">
        <v>35</v>
      </c>
      <c r="C100" s="31" t="s">
        <v>164</v>
      </c>
      <c r="D100" s="36">
        <v>3504256.0869999998</v>
      </c>
    </row>
    <row r="101" spans="1:4" ht="15.6" x14ac:dyDescent="0.3">
      <c r="A101" s="31">
        <v>99</v>
      </c>
      <c r="B101" s="31" t="s">
        <v>35</v>
      </c>
      <c r="C101" s="31" t="s">
        <v>165</v>
      </c>
      <c r="D101" s="36">
        <v>2464856.2919000001</v>
      </c>
    </row>
    <row r="102" spans="1:4" ht="15.6" x14ac:dyDescent="0.3">
      <c r="A102" s="31">
        <v>100</v>
      </c>
      <c r="B102" s="31" t="s">
        <v>35</v>
      </c>
      <c r="C102" s="31" t="s">
        <v>166</v>
      </c>
      <c r="D102" s="36">
        <v>2822979.8152000001</v>
      </c>
    </row>
    <row r="103" spans="1:4" ht="15.6" x14ac:dyDescent="0.3">
      <c r="A103" s="31">
        <v>101</v>
      </c>
      <c r="B103" s="31" t="s">
        <v>35</v>
      </c>
      <c r="C103" s="31" t="s">
        <v>167</v>
      </c>
      <c r="D103" s="36">
        <v>2184332.5207000002</v>
      </c>
    </row>
    <row r="104" spans="1:4" ht="15.6" x14ac:dyDescent="0.3">
      <c r="A104" s="31">
        <v>102</v>
      </c>
      <c r="B104" s="31" t="s">
        <v>35</v>
      </c>
      <c r="C104" s="31" t="s">
        <v>168</v>
      </c>
      <c r="D104" s="36">
        <v>3382666.5255</v>
      </c>
    </row>
    <row r="105" spans="1:4" ht="15.6" x14ac:dyDescent="0.3">
      <c r="A105" s="31">
        <v>103</v>
      </c>
      <c r="B105" s="31" t="s">
        <v>35</v>
      </c>
      <c r="C105" s="31" t="s">
        <v>169</v>
      </c>
      <c r="D105" s="36">
        <v>2782081.7842999999</v>
      </c>
    </row>
    <row r="106" spans="1:4" ht="15.6" x14ac:dyDescent="0.3">
      <c r="A106" s="31">
        <v>104</v>
      </c>
      <c r="B106" s="31" t="s">
        <v>35</v>
      </c>
      <c r="C106" s="31" t="s">
        <v>170</v>
      </c>
      <c r="D106" s="36">
        <v>3248596.7387999999</v>
      </c>
    </row>
    <row r="107" spans="1:4" ht="15.6" x14ac:dyDescent="0.3">
      <c r="A107" s="31">
        <v>105</v>
      </c>
      <c r="B107" s="31" t="s">
        <v>35</v>
      </c>
      <c r="C107" s="31" t="s">
        <v>171</v>
      </c>
      <c r="D107" s="36">
        <v>4163004.8679999998</v>
      </c>
    </row>
    <row r="108" spans="1:4" ht="15.6" x14ac:dyDescent="0.3">
      <c r="A108" s="31">
        <v>106</v>
      </c>
      <c r="B108" s="31" t="s">
        <v>35</v>
      </c>
      <c r="C108" s="31" t="s">
        <v>172</v>
      </c>
      <c r="D108" s="36">
        <v>3120922.0776999998</v>
      </c>
    </row>
    <row r="109" spans="1:4" ht="15.6" x14ac:dyDescent="0.3">
      <c r="A109" s="31">
        <v>107</v>
      </c>
      <c r="B109" s="31" t="s">
        <v>35</v>
      </c>
      <c r="C109" s="31" t="s">
        <v>173</v>
      </c>
      <c r="D109" s="36">
        <v>3069666.1653</v>
      </c>
    </row>
    <row r="110" spans="1:4" ht="15.6" x14ac:dyDescent="0.3">
      <c r="A110" s="31">
        <v>108</v>
      </c>
      <c r="B110" s="31" t="s">
        <v>35</v>
      </c>
      <c r="C110" s="31" t="s">
        <v>174</v>
      </c>
      <c r="D110" s="36">
        <v>4316901.3601000002</v>
      </c>
    </row>
    <row r="111" spans="1:4" ht="15.6" x14ac:dyDescent="0.3">
      <c r="A111" s="31">
        <v>109</v>
      </c>
      <c r="B111" s="31" t="s">
        <v>35</v>
      </c>
      <c r="C111" s="31" t="s">
        <v>175</v>
      </c>
      <c r="D111" s="36">
        <v>2402605.9399000001</v>
      </c>
    </row>
    <row r="112" spans="1:4" ht="15.6" x14ac:dyDescent="0.3">
      <c r="A112" s="31">
        <v>110</v>
      </c>
      <c r="B112" s="31" t="s">
        <v>35</v>
      </c>
      <c r="C112" s="31" t="s">
        <v>176</v>
      </c>
      <c r="D112" s="36">
        <v>2688445.7258000001</v>
      </c>
    </row>
    <row r="113" spans="1:4" ht="15.6" x14ac:dyDescent="0.3">
      <c r="A113" s="31">
        <v>111</v>
      </c>
      <c r="B113" s="31" t="s">
        <v>36</v>
      </c>
      <c r="C113" s="31" t="s">
        <v>177</v>
      </c>
      <c r="D113" s="36">
        <v>3052929.7524999999</v>
      </c>
    </row>
    <row r="114" spans="1:4" ht="15.6" x14ac:dyDescent="0.3">
      <c r="A114" s="31">
        <v>112</v>
      </c>
      <c r="B114" s="31" t="s">
        <v>36</v>
      </c>
      <c r="C114" s="31" t="s">
        <v>178</v>
      </c>
      <c r="D114" s="36">
        <v>3504779.1844000001</v>
      </c>
    </row>
    <row r="115" spans="1:4" ht="15.6" x14ac:dyDescent="0.3">
      <c r="A115" s="31">
        <v>113</v>
      </c>
      <c r="B115" s="31" t="s">
        <v>36</v>
      </c>
      <c r="C115" s="31" t="s">
        <v>179</v>
      </c>
      <c r="D115" s="36">
        <v>2332434.27</v>
      </c>
    </row>
    <row r="116" spans="1:4" ht="15.6" x14ac:dyDescent="0.3">
      <c r="A116" s="31">
        <v>114</v>
      </c>
      <c r="B116" s="31" t="s">
        <v>36</v>
      </c>
      <c r="C116" s="31" t="s">
        <v>180</v>
      </c>
      <c r="D116" s="36">
        <v>2875996.8281</v>
      </c>
    </row>
    <row r="117" spans="1:4" ht="15.6" x14ac:dyDescent="0.3">
      <c r="A117" s="31">
        <v>115</v>
      </c>
      <c r="B117" s="31" t="s">
        <v>36</v>
      </c>
      <c r="C117" s="31" t="s">
        <v>181</v>
      </c>
      <c r="D117" s="36">
        <v>3022421.9251000001</v>
      </c>
    </row>
    <row r="118" spans="1:4" ht="15.6" x14ac:dyDescent="0.3">
      <c r="A118" s="31">
        <v>116</v>
      </c>
      <c r="B118" s="31" t="s">
        <v>36</v>
      </c>
      <c r="C118" s="31" t="s">
        <v>182</v>
      </c>
      <c r="D118" s="36">
        <v>2971509.9360000002</v>
      </c>
    </row>
    <row r="119" spans="1:4" ht="15.6" x14ac:dyDescent="0.3">
      <c r="A119" s="31">
        <v>117</v>
      </c>
      <c r="B119" s="31" t="s">
        <v>36</v>
      </c>
      <c r="C119" s="31" t="s">
        <v>183</v>
      </c>
      <c r="D119" s="36">
        <v>4105344.2349</v>
      </c>
    </row>
    <row r="120" spans="1:4" ht="15.6" x14ac:dyDescent="0.3">
      <c r="A120" s="31">
        <v>118</v>
      </c>
      <c r="B120" s="31" t="s">
        <v>36</v>
      </c>
      <c r="C120" s="31" t="s">
        <v>184</v>
      </c>
      <c r="D120" s="36">
        <v>3789386.1878999998</v>
      </c>
    </row>
    <row r="121" spans="1:4" ht="15.6" x14ac:dyDescent="0.3">
      <c r="A121" s="31">
        <v>119</v>
      </c>
      <c r="B121" s="31" t="s">
        <v>37</v>
      </c>
      <c r="C121" s="31" t="s">
        <v>185</v>
      </c>
      <c r="D121" s="36">
        <v>3019452.9468999999</v>
      </c>
    </row>
    <row r="122" spans="1:4" ht="15.6" x14ac:dyDescent="0.3">
      <c r="A122" s="31">
        <v>120</v>
      </c>
      <c r="B122" s="31" t="s">
        <v>37</v>
      </c>
      <c r="C122" s="31" t="s">
        <v>186</v>
      </c>
      <c r="D122" s="36">
        <v>2664210.3588</v>
      </c>
    </row>
    <row r="123" spans="1:4" ht="15.6" x14ac:dyDescent="0.3">
      <c r="A123" s="31">
        <v>121</v>
      </c>
      <c r="B123" s="31" t="s">
        <v>37</v>
      </c>
      <c r="C123" s="31" t="s">
        <v>187</v>
      </c>
      <c r="D123" s="36">
        <v>2579747.7159000002</v>
      </c>
    </row>
    <row r="124" spans="1:4" ht="15.6" x14ac:dyDescent="0.3">
      <c r="A124" s="31">
        <v>122</v>
      </c>
      <c r="B124" s="31" t="s">
        <v>37</v>
      </c>
      <c r="C124" s="31" t="s">
        <v>188</v>
      </c>
      <c r="D124" s="36">
        <v>3058257.1968</v>
      </c>
    </row>
    <row r="125" spans="1:4" ht="15.6" x14ac:dyDescent="0.3">
      <c r="A125" s="31">
        <v>123</v>
      </c>
      <c r="B125" s="31" t="s">
        <v>37</v>
      </c>
      <c r="C125" s="31" t="s">
        <v>189</v>
      </c>
      <c r="D125" s="36">
        <v>3969141.6852000002</v>
      </c>
    </row>
    <row r="126" spans="1:4" ht="15.6" x14ac:dyDescent="0.3">
      <c r="A126" s="31">
        <v>124</v>
      </c>
      <c r="B126" s="31" t="s">
        <v>37</v>
      </c>
      <c r="C126" s="31" t="s">
        <v>190</v>
      </c>
      <c r="D126" s="36">
        <v>3242838.5044999998</v>
      </c>
    </row>
    <row r="127" spans="1:4" ht="15.6" x14ac:dyDescent="0.3">
      <c r="A127" s="31">
        <v>125</v>
      </c>
      <c r="B127" s="31" t="s">
        <v>37</v>
      </c>
      <c r="C127" s="31" t="s">
        <v>191</v>
      </c>
      <c r="D127" s="36">
        <v>3076135.0355000002</v>
      </c>
    </row>
    <row r="128" spans="1:4" ht="15.6" x14ac:dyDescent="0.3">
      <c r="A128" s="31">
        <v>126</v>
      </c>
      <c r="B128" s="31" t="s">
        <v>37</v>
      </c>
      <c r="C128" s="31" t="s">
        <v>192</v>
      </c>
      <c r="D128" s="36">
        <v>2643484.3390000002</v>
      </c>
    </row>
    <row r="129" spans="1:4" ht="15.6" x14ac:dyDescent="0.3">
      <c r="A129" s="31">
        <v>127</v>
      </c>
      <c r="B129" s="31" t="s">
        <v>37</v>
      </c>
      <c r="C129" s="31" t="s">
        <v>193</v>
      </c>
      <c r="D129" s="36">
        <v>3339402.5238000001</v>
      </c>
    </row>
    <row r="130" spans="1:4" ht="15.6" x14ac:dyDescent="0.3">
      <c r="A130" s="31">
        <v>128</v>
      </c>
      <c r="B130" s="31" t="s">
        <v>37</v>
      </c>
      <c r="C130" s="31" t="s">
        <v>194</v>
      </c>
      <c r="D130" s="36">
        <v>3159453.3574000001</v>
      </c>
    </row>
    <row r="131" spans="1:4" ht="15.6" x14ac:dyDescent="0.3">
      <c r="A131" s="31">
        <v>129</v>
      </c>
      <c r="B131" s="31" t="s">
        <v>37</v>
      </c>
      <c r="C131" s="31" t="s">
        <v>195</v>
      </c>
      <c r="D131" s="36">
        <v>3617363.2333999998</v>
      </c>
    </row>
    <row r="132" spans="1:4" ht="15.6" x14ac:dyDescent="0.3">
      <c r="A132" s="31">
        <v>130</v>
      </c>
      <c r="B132" s="31" t="s">
        <v>37</v>
      </c>
      <c r="C132" s="31" t="s">
        <v>196</v>
      </c>
      <c r="D132" s="36">
        <v>2777921.8969999999</v>
      </c>
    </row>
    <row r="133" spans="1:4" ht="15.6" x14ac:dyDescent="0.3">
      <c r="A133" s="31">
        <v>131</v>
      </c>
      <c r="B133" s="31" t="s">
        <v>37</v>
      </c>
      <c r="C133" s="31" t="s">
        <v>197</v>
      </c>
      <c r="D133" s="36">
        <v>3336937.1291</v>
      </c>
    </row>
    <row r="134" spans="1:4" ht="15.6" x14ac:dyDescent="0.3">
      <c r="A134" s="31">
        <v>132</v>
      </c>
      <c r="B134" s="31" t="s">
        <v>37</v>
      </c>
      <c r="C134" s="31" t="s">
        <v>198</v>
      </c>
      <c r="D134" s="36">
        <v>2465008.8097000001</v>
      </c>
    </row>
    <row r="135" spans="1:4" ht="15.6" x14ac:dyDescent="0.3">
      <c r="A135" s="31">
        <v>133</v>
      </c>
      <c r="B135" s="31" t="s">
        <v>37</v>
      </c>
      <c r="C135" s="31" t="s">
        <v>199</v>
      </c>
      <c r="D135" s="36">
        <v>2589543.9136999999</v>
      </c>
    </row>
    <row r="136" spans="1:4" ht="15.6" x14ac:dyDescent="0.3">
      <c r="A136" s="31">
        <v>134</v>
      </c>
      <c r="B136" s="31" t="s">
        <v>37</v>
      </c>
      <c r="C136" s="31" t="s">
        <v>200</v>
      </c>
      <c r="D136" s="36">
        <v>2361979.852</v>
      </c>
    </row>
    <row r="137" spans="1:4" ht="15.6" x14ac:dyDescent="0.3">
      <c r="A137" s="31">
        <v>135</v>
      </c>
      <c r="B137" s="31" t="s">
        <v>37</v>
      </c>
      <c r="C137" s="31" t="s">
        <v>201</v>
      </c>
      <c r="D137" s="36">
        <v>2988626.0685000001</v>
      </c>
    </row>
    <row r="138" spans="1:4" ht="15.6" x14ac:dyDescent="0.3">
      <c r="A138" s="31">
        <v>136</v>
      </c>
      <c r="B138" s="31" t="s">
        <v>37</v>
      </c>
      <c r="C138" s="31" t="s">
        <v>202</v>
      </c>
      <c r="D138" s="36">
        <v>2800646.3171000001</v>
      </c>
    </row>
    <row r="139" spans="1:4" ht="15.6" x14ac:dyDescent="0.3">
      <c r="A139" s="31">
        <v>137</v>
      </c>
      <c r="B139" s="31" t="s">
        <v>37</v>
      </c>
      <c r="C139" s="31" t="s">
        <v>203</v>
      </c>
      <c r="D139" s="36">
        <v>3280072.3593000001</v>
      </c>
    </row>
    <row r="140" spans="1:4" ht="15.6" x14ac:dyDescent="0.3">
      <c r="A140" s="31">
        <v>138</v>
      </c>
      <c r="B140" s="31" t="s">
        <v>37</v>
      </c>
      <c r="C140" s="31" t="s">
        <v>204</v>
      </c>
      <c r="D140" s="36">
        <v>2273345.1721999999</v>
      </c>
    </row>
    <row r="141" spans="1:4" ht="15.6" x14ac:dyDescent="0.3">
      <c r="A141" s="31">
        <v>139</v>
      </c>
      <c r="B141" s="31" t="s">
        <v>37</v>
      </c>
      <c r="C141" s="31" t="s">
        <v>205</v>
      </c>
      <c r="D141" s="36">
        <v>3108397.9076999999</v>
      </c>
    </row>
    <row r="142" spans="1:4" ht="15.6" x14ac:dyDescent="0.3">
      <c r="A142" s="31">
        <v>140</v>
      </c>
      <c r="B142" s="31" t="s">
        <v>37</v>
      </c>
      <c r="C142" s="31" t="s">
        <v>206</v>
      </c>
      <c r="D142" s="36">
        <v>3026703.4026000001</v>
      </c>
    </row>
    <row r="143" spans="1:4" ht="15.6" x14ac:dyDescent="0.3">
      <c r="A143" s="31">
        <v>141</v>
      </c>
      <c r="B143" s="31" t="s">
        <v>37</v>
      </c>
      <c r="C143" s="31" t="s">
        <v>207</v>
      </c>
      <c r="D143" s="36">
        <v>3205814.4594000001</v>
      </c>
    </row>
    <row r="144" spans="1:4" ht="15.6" x14ac:dyDescent="0.3">
      <c r="A144" s="31">
        <v>142</v>
      </c>
      <c r="B144" s="31" t="s">
        <v>38</v>
      </c>
      <c r="C144" s="31" t="s">
        <v>208</v>
      </c>
      <c r="D144" s="36">
        <v>2692242.1312000002</v>
      </c>
    </row>
    <row r="145" spans="1:4" ht="15.6" x14ac:dyDescent="0.3">
      <c r="A145" s="31">
        <v>143</v>
      </c>
      <c r="B145" s="31" t="s">
        <v>38</v>
      </c>
      <c r="C145" s="31" t="s">
        <v>209</v>
      </c>
      <c r="D145" s="36">
        <v>2603299.7881999998</v>
      </c>
    </row>
    <row r="146" spans="1:4" ht="15.6" x14ac:dyDescent="0.3">
      <c r="A146" s="31">
        <v>144</v>
      </c>
      <c r="B146" s="31" t="s">
        <v>38</v>
      </c>
      <c r="C146" s="31" t="s">
        <v>210</v>
      </c>
      <c r="D146" s="36">
        <v>3652316.8247000002</v>
      </c>
    </row>
    <row r="147" spans="1:4" ht="15.6" x14ac:dyDescent="0.3">
      <c r="A147" s="31">
        <v>145</v>
      </c>
      <c r="B147" s="31" t="s">
        <v>38</v>
      </c>
      <c r="C147" s="31" t="s">
        <v>211</v>
      </c>
      <c r="D147" s="36">
        <v>2103844.926</v>
      </c>
    </row>
    <row r="148" spans="1:4" ht="15.6" x14ac:dyDescent="0.3">
      <c r="A148" s="31">
        <v>146</v>
      </c>
      <c r="B148" s="31" t="s">
        <v>38</v>
      </c>
      <c r="C148" s="31" t="s">
        <v>212</v>
      </c>
      <c r="D148" s="36">
        <v>2911892.3010999998</v>
      </c>
    </row>
    <row r="149" spans="1:4" ht="15.6" x14ac:dyDescent="0.3">
      <c r="A149" s="31">
        <v>147</v>
      </c>
      <c r="B149" s="31" t="s">
        <v>38</v>
      </c>
      <c r="C149" s="31" t="s">
        <v>213</v>
      </c>
      <c r="D149" s="36">
        <v>2097713.8930000002</v>
      </c>
    </row>
    <row r="150" spans="1:4" ht="15.6" x14ac:dyDescent="0.3">
      <c r="A150" s="31">
        <v>148</v>
      </c>
      <c r="B150" s="31" t="s">
        <v>38</v>
      </c>
      <c r="C150" s="31" t="s">
        <v>214</v>
      </c>
      <c r="D150" s="36">
        <v>3516449.0610000002</v>
      </c>
    </row>
    <row r="151" spans="1:4" ht="15.6" x14ac:dyDescent="0.3">
      <c r="A151" s="31">
        <v>149</v>
      </c>
      <c r="B151" s="31" t="s">
        <v>38</v>
      </c>
      <c r="C151" s="31" t="s">
        <v>215</v>
      </c>
      <c r="D151" s="36">
        <v>2327064.7892999998</v>
      </c>
    </row>
    <row r="152" spans="1:4" ht="15.6" x14ac:dyDescent="0.3">
      <c r="A152" s="31">
        <v>150</v>
      </c>
      <c r="B152" s="31" t="s">
        <v>38</v>
      </c>
      <c r="C152" s="31" t="s">
        <v>216</v>
      </c>
      <c r="D152" s="36">
        <v>2763742.3043</v>
      </c>
    </row>
    <row r="153" spans="1:4" ht="15.6" x14ac:dyDescent="0.3">
      <c r="A153" s="31">
        <v>151</v>
      </c>
      <c r="B153" s="31" t="s">
        <v>38</v>
      </c>
      <c r="C153" s="31" t="s">
        <v>217</v>
      </c>
      <c r="D153" s="36">
        <v>2355709.0688</v>
      </c>
    </row>
    <row r="154" spans="1:4" ht="15.6" x14ac:dyDescent="0.3">
      <c r="A154" s="31">
        <v>152</v>
      </c>
      <c r="B154" s="31" t="s">
        <v>38</v>
      </c>
      <c r="C154" s="31" t="s">
        <v>218</v>
      </c>
      <c r="D154" s="36">
        <v>3394099.9008999998</v>
      </c>
    </row>
    <row r="155" spans="1:4" ht="15.6" x14ac:dyDescent="0.3">
      <c r="A155" s="31">
        <v>153</v>
      </c>
      <c r="B155" s="31" t="s">
        <v>38</v>
      </c>
      <c r="C155" s="31" t="s">
        <v>219</v>
      </c>
      <c r="D155" s="36">
        <v>2403755.7527000001</v>
      </c>
    </row>
    <row r="156" spans="1:4" ht="15.6" x14ac:dyDescent="0.3">
      <c r="A156" s="31">
        <v>154</v>
      </c>
      <c r="B156" s="31" t="s">
        <v>38</v>
      </c>
      <c r="C156" s="31" t="s">
        <v>220</v>
      </c>
      <c r="D156" s="36">
        <v>2773374.2588</v>
      </c>
    </row>
    <row r="157" spans="1:4" ht="15.6" x14ac:dyDescent="0.3">
      <c r="A157" s="31">
        <v>155</v>
      </c>
      <c r="B157" s="31" t="s">
        <v>38</v>
      </c>
      <c r="C157" s="31" t="s">
        <v>221</v>
      </c>
      <c r="D157" s="36">
        <v>2451518.3435999998</v>
      </c>
    </row>
    <row r="158" spans="1:4" ht="15.6" x14ac:dyDescent="0.3">
      <c r="A158" s="31">
        <v>156</v>
      </c>
      <c r="B158" s="31" t="s">
        <v>38</v>
      </c>
      <c r="C158" s="31" t="s">
        <v>222</v>
      </c>
      <c r="D158" s="36">
        <v>2256082.1985999998</v>
      </c>
    </row>
    <row r="159" spans="1:4" ht="15.6" x14ac:dyDescent="0.3">
      <c r="A159" s="31">
        <v>157</v>
      </c>
      <c r="B159" s="31" t="s">
        <v>38</v>
      </c>
      <c r="C159" s="31" t="s">
        <v>223</v>
      </c>
      <c r="D159" s="36">
        <v>3305791.8941000002</v>
      </c>
    </row>
    <row r="160" spans="1:4" ht="15.6" x14ac:dyDescent="0.3">
      <c r="A160" s="31">
        <v>158</v>
      </c>
      <c r="B160" s="31" t="s">
        <v>38</v>
      </c>
      <c r="C160" s="31" t="s">
        <v>224</v>
      </c>
      <c r="D160" s="36">
        <v>3406954.5948000001</v>
      </c>
    </row>
    <row r="161" spans="1:4" ht="15.6" x14ac:dyDescent="0.3">
      <c r="A161" s="31">
        <v>159</v>
      </c>
      <c r="B161" s="31" t="s">
        <v>38</v>
      </c>
      <c r="C161" s="31" t="s">
        <v>225</v>
      </c>
      <c r="D161" s="36">
        <v>1896993.9863</v>
      </c>
    </row>
    <row r="162" spans="1:4" ht="15.6" x14ac:dyDescent="0.3">
      <c r="A162" s="31">
        <v>160</v>
      </c>
      <c r="B162" s="31" t="s">
        <v>38</v>
      </c>
      <c r="C162" s="31" t="s">
        <v>226</v>
      </c>
      <c r="D162" s="36">
        <v>2555619.8827999998</v>
      </c>
    </row>
    <row r="163" spans="1:4" ht="15.6" x14ac:dyDescent="0.3">
      <c r="A163" s="31">
        <v>161</v>
      </c>
      <c r="B163" s="31" t="s">
        <v>38</v>
      </c>
      <c r="C163" s="31" t="s">
        <v>227</v>
      </c>
      <c r="D163" s="36">
        <v>3024299.1889999998</v>
      </c>
    </row>
    <row r="164" spans="1:4" ht="15.6" x14ac:dyDescent="0.3">
      <c r="A164" s="31">
        <v>162</v>
      </c>
      <c r="B164" s="31" t="s">
        <v>38</v>
      </c>
      <c r="C164" s="31" t="s">
        <v>228</v>
      </c>
      <c r="D164" s="36">
        <v>4404102.2954000002</v>
      </c>
    </row>
    <row r="165" spans="1:4" ht="15.6" x14ac:dyDescent="0.3">
      <c r="A165" s="31">
        <v>163</v>
      </c>
      <c r="B165" s="31" t="s">
        <v>38</v>
      </c>
      <c r="C165" s="31" t="s">
        <v>229</v>
      </c>
      <c r="D165" s="36">
        <v>2750181.7398000001</v>
      </c>
    </row>
    <row r="166" spans="1:4" ht="15.6" x14ac:dyDescent="0.3">
      <c r="A166" s="31">
        <v>164</v>
      </c>
      <c r="B166" s="31" t="s">
        <v>38</v>
      </c>
      <c r="C166" s="31" t="s">
        <v>230</v>
      </c>
      <c r="D166" s="36">
        <v>2561022.2538000001</v>
      </c>
    </row>
    <row r="167" spans="1:4" ht="15.6" x14ac:dyDescent="0.3">
      <c r="A167" s="31">
        <v>165</v>
      </c>
      <c r="B167" s="31" t="s">
        <v>38</v>
      </c>
      <c r="C167" s="31" t="s">
        <v>231</v>
      </c>
      <c r="D167" s="36">
        <v>2499800.5394000001</v>
      </c>
    </row>
    <row r="168" spans="1:4" ht="15.6" x14ac:dyDescent="0.3">
      <c r="A168" s="31">
        <v>166</v>
      </c>
      <c r="B168" s="31" t="s">
        <v>38</v>
      </c>
      <c r="C168" s="31" t="s">
        <v>232</v>
      </c>
      <c r="D168" s="36">
        <v>2858943.8777999999</v>
      </c>
    </row>
    <row r="169" spans="1:4" ht="15.6" x14ac:dyDescent="0.3">
      <c r="A169" s="31">
        <v>167</v>
      </c>
      <c r="B169" s="31" t="s">
        <v>38</v>
      </c>
      <c r="C169" s="31" t="s">
        <v>233</v>
      </c>
      <c r="D169" s="36">
        <v>2485134.2034999998</v>
      </c>
    </row>
    <row r="170" spans="1:4" ht="15.6" x14ac:dyDescent="0.3">
      <c r="A170" s="31">
        <v>168</v>
      </c>
      <c r="B170" s="31" t="s">
        <v>38</v>
      </c>
      <c r="C170" s="31" t="s">
        <v>234</v>
      </c>
      <c r="D170" s="36">
        <v>2410246.6957999999</v>
      </c>
    </row>
    <row r="171" spans="1:4" ht="15.6" x14ac:dyDescent="0.3">
      <c r="A171" s="31">
        <v>169</v>
      </c>
      <c r="B171" s="31" t="s">
        <v>39</v>
      </c>
      <c r="C171" s="31" t="s">
        <v>235</v>
      </c>
      <c r="D171" s="36">
        <v>2555181.6153000002</v>
      </c>
    </row>
    <row r="172" spans="1:4" ht="15.6" x14ac:dyDescent="0.3">
      <c r="A172" s="31">
        <v>170</v>
      </c>
      <c r="B172" s="31" t="s">
        <v>39</v>
      </c>
      <c r="C172" s="31" t="s">
        <v>236</v>
      </c>
      <c r="D172" s="36">
        <v>3211832.2924000002</v>
      </c>
    </row>
    <row r="173" spans="1:4" ht="15.6" x14ac:dyDescent="0.3">
      <c r="A173" s="31">
        <v>171</v>
      </c>
      <c r="B173" s="31" t="s">
        <v>39</v>
      </c>
      <c r="C173" s="31" t="s">
        <v>237</v>
      </c>
      <c r="D173" s="36">
        <v>3074669.2905999999</v>
      </c>
    </row>
    <row r="174" spans="1:4" ht="15.6" x14ac:dyDescent="0.3">
      <c r="A174" s="31">
        <v>172</v>
      </c>
      <c r="B174" s="31" t="s">
        <v>39</v>
      </c>
      <c r="C174" s="31" t="s">
        <v>238</v>
      </c>
      <c r="D174" s="36">
        <v>1983830.4661000001</v>
      </c>
    </row>
    <row r="175" spans="1:4" ht="15.6" x14ac:dyDescent="0.3">
      <c r="A175" s="31">
        <v>173</v>
      </c>
      <c r="B175" s="31" t="s">
        <v>39</v>
      </c>
      <c r="C175" s="31" t="s">
        <v>239</v>
      </c>
      <c r="D175" s="36">
        <v>2369827.5199000002</v>
      </c>
    </row>
    <row r="176" spans="1:4" ht="15.6" x14ac:dyDescent="0.3">
      <c r="A176" s="31">
        <v>174</v>
      </c>
      <c r="B176" s="31" t="s">
        <v>39</v>
      </c>
      <c r="C176" s="31" t="s">
        <v>240</v>
      </c>
      <c r="D176" s="36">
        <v>2726310.7823999999</v>
      </c>
    </row>
    <row r="177" spans="1:4" ht="15.6" x14ac:dyDescent="0.3">
      <c r="A177" s="31">
        <v>175</v>
      </c>
      <c r="B177" s="31" t="s">
        <v>39</v>
      </c>
      <c r="C177" s="31" t="s">
        <v>241</v>
      </c>
      <c r="D177" s="36">
        <v>3125571.5525000002</v>
      </c>
    </row>
    <row r="178" spans="1:4" ht="15.6" x14ac:dyDescent="0.3">
      <c r="A178" s="31">
        <v>176</v>
      </c>
      <c r="B178" s="31" t="s">
        <v>39</v>
      </c>
      <c r="C178" s="31" t="s">
        <v>242</v>
      </c>
      <c r="D178" s="36">
        <v>2475933.8202</v>
      </c>
    </row>
    <row r="179" spans="1:4" ht="15.6" x14ac:dyDescent="0.3">
      <c r="A179" s="31">
        <v>177</v>
      </c>
      <c r="B179" s="31" t="s">
        <v>39</v>
      </c>
      <c r="C179" s="31" t="s">
        <v>243</v>
      </c>
      <c r="D179" s="36">
        <v>2639040.2681</v>
      </c>
    </row>
    <row r="180" spans="1:4" ht="15.6" x14ac:dyDescent="0.3">
      <c r="A180" s="31">
        <v>178</v>
      </c>
      <c r="B180" s="31" t="s">
        <v>39</v>
      </c>
      <c r="C180" s="31" t="s">
        <v>244</v>
      </c>
      <c r="D180" s="36">
        <v>2066471.3769</v>
      </c>
    </row>
    <row r="181" spans="1:4" ht="15.6" x14ac:dyDescent="0.3">
      <c r="A181" s="31">
        <v>179</v>
      </c>
      <c r="B181" s="31" t="s">
        <v>39</v>
      </c>
      <c r="C181" s="31" t="s">
        <v>245</v>
      </c>
      <c r="D181" s="36">
        <v>2819671.0556000001</v>
      </c>
    </row>
    <row r="182" spans="1:4" ht="15.6" x14ac:dyDescent="0.3">
      <c r="A182" s="31">
        <v>180</v>
      </c>
      <c r="B182" s="31" t="s">
        <v>39</v>
      </c>
      <c r="C182" s="31" t="s">
        <v>246</v>
      </c>
      <c r="D182" s="36">
        <v>2433319.2171</v>
      </c>
    </row>
    <row r="183" spans="1:4" ht="15.6" x14ac:dyDescent="0.3">
      <c r="A183" s="31">
        <v>181</v>
      </c>
      <c r="B183" s="31" t="s">
        <v>39</v>
      </c>
      <c r="C183" s="31" t="s">
        <v>247</v>
      </c>
      <c r="D183" s="36">
        <v>2681885.4484999999</v>
      </c>
    </row>
    <row r="184" spans="1:4" ht="15.6" x14ac:dyDescent="0.3">
      <c r="A184" s="31">
        <v>182</v>
      </c>
      <c r="B184" s="31" t="s">
        <v>39</v>
      </c>
      <c r="C184" s="31" t="s">
        <v>248</v>
      </c>
      <c r="D184" s="36">
        <v>2539038.6247999999</v>
      </c>
    </row>
    <row r="185" spans="1:4" ht="15.6" x14ac:dyDescent="0.3">
      <c r="A185" s="31">
        <v>183</v>
      </c>
      <c r="B185" s="31" t="s">
        <v>39</v>
      </c>
      <c r="C185" s="31" t="s">
        <v>249</v>
      </c>
      <c r="D185" s="36">
        <v>2880019.3127000001</v>
      </c>
    </row>
    <row r="186" spans="1:4" ht="15.6" x14ac:dyDescent="0.3">
      <c r="A186" s="31">
        <v>184</v>
      </c>
      <c r="B186" s="31" t="s">
        <v>39</v>
      </c>
      <c r="C186" s="31" t="s">
        <v>250</v>
      </c>
      <c r="D186" s="36">
        <v>2706724.0887000002</v>
      </c>
    </row>
    <row r="187" spans="1:4" ht="15.6" x14ac:dyDescent="0.3">
      <c r="A187" s="31">
        <v>185</v>
      </c>
      <c r="B187" s="31" t="s">
        <v>39</v>
      </c>
      <c r="C187" s="31" t="s">
        <v>251</v>
      </c>
      <c r="D187" s="36">
        <v>2717394.6083999998</v>
      </c>
    </row>
    <row r="188" spans="1:4" ht="15.6" x14ac:dyDescent="0.3">
      <c r="A188" s="31">
        <v>186</v>
      </c>
      <c r="B188" s="31" t="s">
        <v>39</v>
      </c>
      <c r="C188" s="31" t="s">
        <v>252</v>
      </c>
      <c r="D188" s="36">
        <v>2996711.6143999998</v>
      </c>
    </row>
    <row r="189" spans="1:4" ht="15.6" x14ac:dyDescent="0.3">
      <c r="A189" s="31">
        <v>187</v>
      </c>
      <c r="B189" s="31" t="s">
        <v>40</v>
      </c>
      <c r="C189" s="31" t="s">
        <v>253</v>
      </c>
      <c r="D189" s="36">
        <v>2098480.8313000002</v>
      </c>
    </row>
    <row r="190" spans="1:4" ht="15.6" x14ac:dyDescent="0.3">
      <c r="A190" s="31">
        <v>188</v>
      </c>
      <c r="B190" s="31" t="s">
        <v>40</v>
      </c>
      <c r="C190" s="31" t="s">
        <v>254</v>
      </c>
      <c r="D190" s="36">
        <v>2287260.8445000001</v>
      </c>
    </row>
    <row r="191" spans="1:4" ht="15.6" x14ac:dyDescent="0.3">
      <c r="A191" s="31">
        <v>189</v>
      </c>
      <c r="B191" s="31" t="s">
        <v>40</v>
      </c>
      <c r="C191" s="31" t="s">
        <v>255</v>
      </c>
      <c r="D191" s="36">
        <v>1955231.1</v>
      </c>
    </row>
    <row r="192" spans="1:4" ht="15.6" x14ac:dyDescent="0.3">
      <c r="A192" s="31">
        <v>190</v>
      </c>
      <c r="B192" s="31" t="s">
        <v>40</v>
      </c>
      <c r="C192" s="31" t="s">
        <v>256</v>
      </c>
      <c r="D192" s="36">
        <v>2810020.6348000001</v>
      </c>
    </row>
    <row r="193" spans="1:4" ht="15.6" x14ac:dyDescent="0.3">
      <c r="A193" s="31">
        <v>191</v>
      </c>
      <c r="B193" s="31" t="s">
        <v>40</v>
      </c>
      <c r="C193" s="31" t="s">
        <v>257</v>
      </c>
      <c r="D193" s="36">
        <v>2556682.1331000002</v>
      </c>
    </row>
    <row r="194" spans="1:4" ht="15.6" x14ac:dyDescent="0.3">
      <c r="A194" s="31">
        <v>192</v>
      </c>
      <c r="B194" s="31" t="s">
        <v>40</v>
      </c>
      <c r="C194" s="31" t="s">
        <v>258</v>
      </c>
      <c r="D194" s="36">
        <v>2618913.6324</v>
      </c>
    </row>
    <row r="195" spans="1:4" ht="15.6" x14ac:dyDescent="0.3">
      <c r="A195" s="31">
        <v>193</v>
      </c>
      <c r="B195" s="31" t="s">
        <v>40</v>
      </c>
      <c r="C195" s="31" t="s">
        <v>259</v>
      </c>
      <c r="D195" s="36">
        <v>2776531.7015999998</v>
      </c>
    </row>
    <row r="196" spans="1:4" ht="15.6" x14ac:dyDescent="0.3">
      <c r="A196" s="31">
        <v>194</v>
      </c>
      <c r="B196" s="31" t="s">
        <v>40</v>
      </c>
      <c r="C196" s="31" t="s">
        <v>260</v>
      </c>
      <c r="D196" s="36">
        <v>2611368.6855000001</v>
      </c>
    </row>
    <row r="197" spans="1:4" ht="15.6" x14ac:dyDescent="0.3">
      <c r="A197" s="31">
        <v>195</v>
      </c>
      <c r="B197" s="31" t="s">
        <v>40</v>
      </c>
      <c r="C197" s="31" t="s">
        <v>261</v>
      </c>
      <c r="D197" s="36">
        <v>2457105.4917000001</v>
      </c>
    </row>
    <row r="198" spans="1:4" ht="15.6" x14ac:dyDescent="0.3">
      <c r="A198" s="31">
        <v>196</v>
      </c>
      <c r="B198" s="31" t="s">
        <v>40</v>
      </c>
      <c r="C198" s="31" t="s">
        <v>262</v>
      </c>
      <c r="D198" s="36">
        <v>2747592.3547999999</v>
      </c>
    </row>
    <row r="199" spans="1:4" ht="15.6" x14ac:dyDescent="0.3">
      <c r="A199" s="31">
        <v>197</v>
      </c>
      <c r="B199" s="31" t="s">
        <v>40</v>
      </c>
      <c r="C199" s="31" t="s">
        <v>263</v>
      </c>
      <c r="D199" s="36">
        <v>2308824.4163000002</v>
      </c>
    </row>
    <row r="200" spans="1:4" ht="15.6" x14ac:dyDescent="0.3">
      <c r="A200" s="31">
        <v>198</v>
      </c>
      <c r="B200" s="31" t="s">
        <v>40</v>
      </c>
      <c r="C200" s="31" t="s">
        <v>264</v>
      </c>
      <c r="D200" s="36">
        <v>2381203.2097999998</v>
      </c>
    </row>
    <row r="201" spans="1:4" ht="15.6" x14ac:dyDescent="0.3">
      <c r="A201" s="31">
        <v>199</v>
      </c>
      <c r="B201" s="31" t="s">
        <v>40</v>
      </c>
      <c r="C201" s="31" t="s">
        <v>265</v>
      </c>
      <c r="D201" s="36">
        <v>2181130.7514</v>
      </c>
    </row>
    <row r="202" spans="1:4" ht="15.6" x14ac:dyDescent="0.3">
      <c r="A202" s="31">
        <v>200</v>
      </c>
      <c r="B202" s="31" t="s">
        <v>40</v>
      </c>
      <c r="C202" s="31" t="s">
        <v>266</v>
      </c>
      <c r="D202" s="36">
        <v>2136123.2277000002</v>
      </c>
    </row>
    <row r="203" spans="1:4" ht="15.6" x14ac:dyDescent="0.3">
      <c r="A203" s="31">
        <v>201</v>
      </c>
      <c r="B203" s="31" t="s">
        <v>40</v>
      </c>
      <c r="C203" s="31" t="s">
        <v>267</v>
      </c>
      <c r="D203" s="36">
        <v>2317940.0844999999</v>
      </c>
    </row>
    <row r="204" spans="1:4" ht="15.6" x14ac:dyDescent="0.3">
      <c r="A204" s="31">
        <v>202</v>
      </c>
      <c r="B204" s="31" t="s">
        <v>40</v>
      </c>
      <c r="C204" s="31" t="s">
        <v>268</v>
      </c>
      <c r="D204" s="36">
        <v>1914253.6484999999</v>
      </c>
    </row>
    <row r="205" spans="1:4" ht="15.6" x14ac:dyDescent="0.3">
      <c r="A205" s="31">
        <v>203</v>
      </c>
      <c r="B205" s="31" t="s">
        <v>40</v>
      </c>
      <c r="C205" s="31" t="s">
        <v>269</v>
      </c>
      <c r="D205" s="36">
        <v>2411150.4569000001</v>
      </c>
    </row>
    <row r="206" spans="1:4" ht="15.6" x14ac:dyDescent="0.3">
      <c r="A206" s="31">
        <v>204</v>
      </c>
      <c r="B206" s="31" t="s">
        <v>40</v>
      </c>
      <c r="C206" s="31" t="s">
        <v>270</v>
      </c>
      <c r="D206" s="36">
        <v>2535074.9918</v>
      </c>
    </row>
    <row r="207" spans="1:4" ht="15.6" x14ac:dyDescent="0.3">
      <c r="A207" s="31">
        <v>205</v>
      </c>
      <c r="B207" s="31" t="s">
        <v>40</v>
      </c>
      <c r="C207" s="31" t="s">
        <v>271</v>
      </c>
      <c r="D207" s="36">
        <v>3310734.1524</v>
      </c>
    </row>
    <row r="208" spans="1:4" ht="15.6" x14ac:dyDescent="0.3">
      <c r="A208" s="31">
        <v>206</v>
      </c>
      <c r="B208" s="31" t="s">
        <v>40</v>
      </c>
      <c r="C208" s="31" t="s">
        <v>272</v>
      </c>
      <c r="D208" s="36">
        <v>2624470.1213000002</v>
      </c>
    </row>
    <row r="209" spans="1:4" ht="15.6" x14ac:dyDescent="0.3">
      <c r="A209" s="31">
        <v>207</v>
      </c>
      <c r="B209" s="31" t="s">
        <v>40</v>
      </c>
      <c r="C209" s="31" t="s">
        <v>273</v>
      </c>
      <c r="D209" s="36">
        <v>2081437.8703999999</v>
      </c>
    </row>
    <row r="210" spans="1:4" ht="15.6" x14ac:dyDescent="0.3">
      <c r="A210" s="31">
        <v>208</v>
      </c>
      <c r="B210" s="31" t="s">
        <v>40</v>
      </c>
      <c r="C210" s="31" t="s">
        <v>274</v>
      </c>
      <c r="D210" s="36">
        <v>2445661.7828000002</v>
      </c>
    </row>
    <row r="211" spans="1:4" ht="15.6" x14ac:dyDescent="0.3">
      <c r="A211" s="31">
        <v>209</v>
      </c>
      <c r="B211" s="31" t="s">
        <v>40</v>
      </c>
      <c r="C211" s="31" t="s">
        <v>275</v>
      </c>
      <c r="D211" s="36">
        <v>3039254.3746000002</v>
      </c>
    </row>
    <row r="212" spans="1:4" ht="15.6" x14ac:dyDescent="0.3">
      <c r="A212" s="31">
        <v>210</v>
      </c>
      <c r="B212" s="31" t="s">
        <v>40</v>
      </c>
      <c r="C212" s="31" t="s">
        <v>276</v>
      </c>
      <c r="D212" s="36">
        <v>2501128.2483000001</v>
      </c>
    </row>
    <row r="213" spans="1:4" ht="15.6" x14ac:dyDescent="0.3">
      <c r="A213" s="31">
        <v>211</v>
      </c>
      <c r="B213" s="31" t="s">
        <v>40</v>
      </c>
      <c r="C213" s="31" t="s">
        <v>277</v>
      </c>
      <c r="D213" s="36">
        <v>2401939.8382999999</v>
      </c>
    </row>
    <row r="214" spans="1:4" ht="15.6" x14ac:dyDescent="0.3">
      <c r="A214" s="31">
        <v>212</v>
      </c>
      <c r="B214" s="31" t="s">
        <v>41</v>
      </c>
      <c r="C214" s="31" t="s">
        <v>278</v>
      </c>
      <c r="D214" s="36">
        <v>2727563.5487000002</v>
      </c>
    </row>
    <row r="215" spans="1:4" ht="15.6" x14ac:dyDescent="0.3">
      <c r="A215" s="31">
        <v>213</v>
      </c>
      <c r="B215" s="31" t="s">
        <v>41</v>
      </c>
      <c r="C215" s="31" t="s">
        <v>279</v>
      </c>
      <c r="D215" s="36">
        <v>2561177.8864000002</v>
      </c>
    </row>
    <row r="216" spans="1:4" ht="15.6" x14ac:dyDescent="0.3">
      <c r="A216" s="31">
        <v>214</v>
      </c>
      <c r="B216" s="31" t="s">
        <v>41</v>
      </c>
      <c r="C216" s="31" t="s">
        <v>820</v>
      </c>
      <c r="D216" s="36">
        <v>2583226.0765999998</v>
      </c>
    </row>
    <row r="217" spans="1:4" ht="15.6" x14ac:dyDescent="0.3">
      <c r="A217" s="31">
        <v>215</v>
      </c>
      <c r="B217" s="31" t="s">
        <v>41</v>
      </c>
      <c r="C217" s="31" t="s">
        <v>41</v>
      </c>
      <c r="D217" s="36">
        <v>2490951.7612000001</v>
      </c>
    </row>
    <row r="218" spans="1:4" ht="15.6" x14ac:dyDescent="0.3">
      <c r="A218" s="31">
        <v>216</v>
      </c>
      <c r="B218" s="31" t="s">
        <v>41</v>
      </c>
      <c r="C218" s="31" t="s">
        <v>280</v>
      </c>
      <c r="D218" s="36">
        <v>2482868.4855999998</v>
      </c>
    </row>
    <row r="219" spans="1:4" ht="15.6" x14ac:dyDescent="0.3">
      <c r="A219" s="31">
        <v>217</v>
      </c>
      <c r="B219" s="31" t="s">
        <v>41</v>
      </c>
      <c r="C219" s="31" t="s">
        <v>281</v>
      </c>
      <c r="D219" s="36">
        <v>2580673.5809999998</v>
      </c>
    </row>
    <row r="220" spans="1:4" ht="15.6" x14ac:dyDescent="0.3">
      <c r="A220" s="31">
        <v>218</v>
      </c>
      <c r="B220" s="31" t="s">
        <v>41</v>
      </c>
      <c r="C220" s="31" t="s">
        <v>282</v>
      </c>
      <c r="D220" s="36">
        <v>3015320.4841999998</v>
      </c>
    </row>
    <row r="221" spans="1:4" ht="15.6" x14ac:dyDescent="0.3">
      <c r="A221" s="31">
        <v>219</v>
      </c>
      <c r="B221" s="31" t="s">
        <v>41</v>
      </c>
      <c r="C221" s="31" t="s">
        <v>283</v>
      </c>
      <c r="D221" s="36">
        <v>2670890.5488</v>
      </c>
    </row>
    <row r="222" spans="1:4" ht="15.6" x14ac:dyDescent="0.3">
      <c r="A222" s="31">
        <v>220</v>
      </c>
      <c r="B222" s="31" t="s">
        <v>41</v>
      </c>
      <c r="C222" s="31" t="s">
        <v>284</v>
      </c>
      <c r="D222" s="36">
        <v>2416516.0482000001</v>
      </c>
    </row>
    <row r="223" spans="1:4" ht="15.6" x14ac:dyDescent="0.3">
      <c r="A223" s="31">
        <v>221</v>
      </c>
      <c r="B223" s="31" t="s">
        <v>41</v>
      </c>
      <c r="C223" s="31" t="s">
        <v>285</v>
      </c>
      <c r="D223" s="36">
        <v>3356530.3374000001</v>
      </c>
    </row>
    <row r="224" spans="1:4" ht="15.6" x14ac:dyDescent="0.3">
      <c r="A224" s="31">
        <v>222</v>
      </c>
      <c r="B224" s="31" t="s">
        <v>41</v>
      </c>
      <c r="C224" s="31" t="s">
        <v>286</v>
      </c>
      <c r="D224" s="36">
        <v>2603946.1140999999</v>
      </c>
    </row>
    <row r="225" spans="1:4" ht="15.6" x14ac:dyDescent="0.3">
      <c r="A225" s="31">
        <v>223</v>
      </c>
      <c r="B225" s="31" t="s">
        <v>41</v>
      </c>
      <c r="C225" s="31" t="s">
        <v>287</v>
      </c>
      <c r="D225" s="36">
        <v>2873254.5142000001</v>
      </c>
    </row>
    <row r="226" spans="1:4" ht="15.6" x14ac:dyDescent="0.3">
      <c r="A226" s="31">
        <v>224</v>
      </c>
      <c r="B226" s="31" t="s">
        <v>41</v>
      </c>
      <c r="C226" s="31" t="s">
        <v>288</v>
      </c>
      <c r="D226" s="36">
        <v>3146926.6187</v>
      </c>
    </row>
    <row r="227" spans="1:4" ht="15.6" x14ac:dyDescent="0.3">
      <c r="A227" s="31">
        <v>225</v>
      </c>
      <c r="B227" s="31" t="s">
        <v>42</v>
      </c>
      <c r="C227" s="31" t="s">
        <v>289</v>
      </c>
      <c r="D227" s="36">
        <v>3267178.6338999998</v>
      </c>
    </row>
    <row r="228" spans="1:4" ht="15.6" x14ac:dyDescent="0.3">
      <c r="A228" s="31">
        <v>226</v>
      </c>
      <c r="B228" s="31" t="s">
        <v>42</v>
      </c>
      <c r="C228" s="31" t="s">
        <v>290</v>
      </c>
      <c r="D228" s="36">
        <v>3103108.7692</v>
      </c>
    </row>
    <row r="229" spans="1:4" ht="15.6" x14ac:dyDescent="0.3">
      <c r="A229" s="31">
        <v>227</v>
      </c>
      <c r="B229" s="31" t="s">
        <v>42</v>
      </c>
      <c r="C229" s="31" t="s">
        <v>291</v>
      </c>
      <c r="D229" s="36">
        <v>2053383.909</v>
      </c>
    </row>
    <row r="230" spans="1:4" ht="15.6" x14ac:dyDescent="0.3">
      <c r="A230" s="31">
        <v>228</v>
      </c>
      <c r="B230" s="31" t="s">
        <v>42</v>
      </c>
      <c r="C230" s="31" t="s">
        <v>292</v>
      </c>
      <c r="D230" s="36">
        <v>2114019.2340000002</v>
      </c>
    </row>
    <row r="231" spans="1:4" ht="15.6" x14ac:dyDescent="0.3">
      <c r="A231" s="31">
        <v>229</v>
      </c>
      <c r="B231" s="31" t="s">
        <v>42</v>
      </c>
      <c r="C231" s="31" t="s">
        <v>293</v>
      </c>
      <c r="D231" s="36">
        <v>2531210.156</v>
      </c>
    </row>
    <row r="232" spans="1:4" ht="15.6" x14ac:dyDescent="0.3">
      <c r="A232" s="31">
        <v>230</v>
      </c>
      <c r="B232" s="31" t="s">
        <v>42</v>
      </c>
      <c r="C232" s="31" t="s">
        <v>294</v>
      </c>
      <c r="D232" s="36">
        <v>2151437.1241000001</v>
      </c>
    </row>
    <row r="233" spans="1:4" ht="15.6" x14ac:dyDescent="0.3">
      <c r="A233" s="31">
        <v>231</v>
      </c>
      <c r="B233" s="31" t="s">
        <v>42</v>
      </c>
      <c r="C233" s="31" t="s">
        <v>295</v>
      </c>
      <c r="D233" s="36">
        <v>2153415.9791999999</v>
      </c>
    </row>
    <row r="234" spans="1:4" ht="15.6" x14ac:dyDescent="0.3">
      <c r="A234" s="31">
        <v>232</v>
      </c>
      <c r="B234" s="31" t="s">
        <v>42</v>
      </c>
      <c r="C234" s="31" t="s">
        <v>296</v>
      </c>
      <c r="D234" s="36">
        <v>2498142.0617</v>
      </c>
    </row>
    <row r="235" spans="1:4" ht="15.6" x14ac:dyDescent="0.3">
      <c r="A235" s="31">
        <v>233</v>
      </c>
      <c r="B235" s="31" t="s">
        <v>42</v>
      </c>
      <c r="C235" s="31" t="s">
        <v>297</v>
      </c>
      <c r="D235" s="36">
        <v>2749511.9641</v>
      </c>
    </row>
    <row r="236" spans="1:4" ht="15.6" x14ac:dyDescent="0.3">
      <c r="A236" s="31">
        <v>234</v>
      </c>
      <c r="B236" s="31" t="s">
        <v>42</v>
      </c>
      <c r="C236" s="31" t="s">
        <v>298</v>
      </c>
      <c r="D236" s="36">
        <v>2000673.4294</v>
      </c>
    </row>
    <row r="237" spans="1:4" ht="15.6" x14ac:dyDescent="0.3">
      <c r="A237" s="31">
        <v>235</v>
      </c>
      <c r="B237" s="31" t="s">
        <v>42</v>
      </c>
      <c r="C237" s="31" t="s">
        <v>299</v>
      </c>
      <c r="D237" s="36">
        <v>3432932.4832000001</v>
      </c>
    </row>
    <row r="238" spans="1:4" ht="15.6" x14ac:dyDescent="0.3">
      <c r="A238" s="31">
        <v>236</v>
      </c>
      <c r="B238" s="31" t="s">
        <v>42</v>
      </c>
      <c r="C238" s="31" t="s">
        <v>300</v>
      </c>
      <c r="D238" s="36">
        <v>3533033.6819000002</v>
      </c>
    </row>
    <row r="239" spans="1:4" ht="15.6" x14ac:dyDescent="0.3">
      <c r="A239" s="31">
        <v>237</v>
      </c>
      <c r="B239" s="31" t="s">
        <v>42</v>
      </c>
      <c r="C239" s="31" t="s">
        <v>301</v>
      </c>
      <c r="D239" s="36">
        <v>2769217.4833</v>
      </c>
    </row>
    <row r="240" spans="1:4" ht="15.6" x14ac:dyDescent="0.3">
      <c r="A240" s="31">
        <v>238</v>
      </c>
      <c r="B240" s="31" t="s">
        <v>42</v>
      </c>
      <c r="C240" s="31" t="s">
        <v>302</v>
      </c>
      <c r="D240" s="36">
        <v>2640934.0691</v>
      </c>
    </row>
    <row r="241" spans="1:4" ht="15.6" x14ac:dyDescent="0.3">
      <c r="A241" s="31">
        <v>239</v>
      </c>
      <c r="B241" s="31" t="s">
        <v>42</v>
      </c>
      <c r="C241" s="31" t="s">
        <v>303</v>
      </c>
      <c r="D241" s="36">
        <v>2882362.2398999999</v>
      </c>
    </row>
    <row r="242" spans="1:4" ht="15.6" x14ac:dyDescent="0.3">
      <c r="A242" s="31">
        <v>240</v>
      </c>
      <c r="B242" s="31" t="s">
        <v>42</v>
      </c>
      <c r="C242" s="31" t="s">
        <v>304</v>
      </c>
      <c r="D242" s="36">
        <v>2528430.4482999998</v>
      </c>
    </row>
    <row r="243" spans="1:4" ht="15.6" x14ac:dyDescent="0.3">
      <c r="A243" s="31">
        <v>241</v>
      </c>
      <c r="B243" s="31" t="s">
        <v>42</v>
      </c>
      <c r="C243" s="31" t="s">
        <v>305</v>
      </c>
      <c r="D243" s="36">
        <v>2073656.2960000001</v>
      </c>
    </row>
    <row r="244" spans="1:4" ht="15.6" x14ac:dyDescent="0.3">
      <c r="A244" s="31">
        <v>242</v>
      </c>
      <c r="B244" s="31" t="s">
        <v>42</v>
      </c>
      <c r="C244" s="31" t="s">
        <v>306</v>
      </c>
      <c r="D244" s="36">
        <v>2580456.057</v>
      </c>
    </row>
    <row r="245" spans="1:4" ht="15.6" x14ac:dyDescent="0.3">
      <c r="A245" s="31">
        <v>243</v>
      </c>
      <c r="B245" s="31" t="s">
        <v>43</v>
      </c>
      <c r="C245" s="31" t="s">
        <v>307</v>
      </c>
      <c r="D245" s="36">
        <v>3032090.7744</v>
      </c>
    </row>
    <row r="246" spans="1:4" ht="15.6" x14ac:dyDescent="0.3">
      <c r="A246" s="31">
        <v>244</v>
      </c>
      <c r="B246" s="31" t="s">
        <v>43</v>
      </c>
      <c r="C246" s="31" t="s">
        <v>308</v>
      </c>
      <c r="D246" s="36">
        <v>2307216.1902000001</v>
      </c>
    </row>
    <row r="247" spans="1:4" ht="15.6" x14ac:dyDescent="0.3">
      <c r="A247" s="31">
        <v>245</v>
      </c>
      <c r="B247" s="31" t="s">
        <v>43</v>
      </c>
      <c r="C247" s="31" t="s">
        <v>309</v>
      </c>
      <c r="D247" s="36">
        <v>2199898.1965999999</v>
      </c>
    </row>
    <row r="248" spans="1:4" ht="15.6" x14ac:dyDescent="0.3">
      <c r="A248" s="31">
        <v>246</v>
      </c>
      <c r="B248" s="31" t="s">
        <v>43</v>
      </c>
      <c r="C248" s="31" t="s">
        <v>310</v>
      </c>
      <c r="D248" s="36">
        <v>2271514.3174999999</v>
      </c>
    </row>
    <row r="249" spans="1:4" ht="15.6" x14ac:dyDescent="0.3">
      <c r="A249" s="31">
        <v>247</v>
      </c>
      <c r="B249" s="31" t="s">
        <v>43</v>
      </c>
      <c r="C249" s="31" t="s">
        <v>311</v>
      </c>
      <c r="D249" s="36">
        <v>2405976.3144</v>
      </c>
    </row>
    <row r="250" spans="1:4" ht="15.6" x14ac:dyDescent="0.3">
      <c r="A250" s="31">
        <v>248</v>
      </c>
      <c r="B250" s="31" t="s">
        <v>43</v>
      </c>
      <c r="C250" s="31" t="s">
        <v>312</v>
      </c>
      <c r="D250" s="36">
        <v>2452672.1390999998</v>
      </c>
    </row>
    <row r="251" spans="1:4" ht="15.6" x14ac:dyDescent="0.3">
      <c r="A251" s="31">
        <v>249</v>
      </c>
      <c r="B251" s="31" t="s">
        <v>43</v>
      </c>
      <c r="C251" s="31" t="s">
        <v>313</v>
      </c>
      <c r="D251" s="36">
        <v>2021017.0726000001</v>
      </c>
    </row>
    <row r="252" spans="1:4" ht="15.6" x14ac:dyDescent="0.3">
      <c r="A252" s="31">
        <v>250</v>
      </c>
      <c r="B252" s="31" t="s">
        <v>43</v>
      </c>
      <c r="C252" s="31" t="s">
        <v>314</v>
      </c>
      <c r="D252" s="36">
        <v>2489731.3596999999</v>
      </c>
    </row>
    <row r="253" spans="1:4" ht="15.6" x14ac:dyDescent="0.3">
      <c r="A253" s="31">
        <v>251</v>
      </c>
      <c r="B253" s="31" t="s">
        <v>43</v>
      </c>
      <c r="C253" s="31" t="s">
        <v>315</v>
      </c>
      <c r="D253" s="36">
        <v>2663913.5929999999</v>
      </c>
    </row>
    <row r="254" spans="1:4" ht="15.6" x14ac:dyDescent="0.3">
      <c r="A254" s="31">
        <v>252</v>
      </c>
      <c r="B254" s="31" t="s">
        <v>43</v>
      </c>
      <c r="C254" s="31" t="s">
        <v>316</v>
      </c>
      <c r="D254" s="36">
        <v>2326181.5660000001</v>
      </c>
    </row>
    <row r="255" spans="1:4" ht="15.6" x14ac:dyDescent="0.3">
      <c r="A255" s="31">
        <v>253</v>
      </c>
      <c r="B255" s="31" t="s">
        <v>43</v>
      </c>
      <c r="C255" s="31" t="s">
        <v>317</v>
      </c>
      <c r="D255" s="36">
        <v>2492887.0940999999</v>
      </c>
    </row>
    <row r="256" spans="1:4" ht="15.6" x14ac:dyDescent="0.3">
      <c r="A256" s="31">
        <v>254</v>
      </c>
      <c r="B256" s="31" t="s">
        <v>43</v>
      </c>
      <c r="C256" s="31" t="s">
        <v>318</v>
      </c>
      <c r="D256" s="36">
        <v>1749409.1617999999</v>
      </c>
    </row>
    <row r="257" spans="1:4" ht="15.6" x14ac:dyDescent="0.3">
      <c r="A257" s="31">
        <v>255</v>
      </c>
      <c r="B257" s="31" t="s">
        <v>43</v>
      </c>
      <c r="C257" s="31" t="s">
        <v>319</v>
      </c>
      <c r="D257" s="36">
        <v>2217258.0635000002</v>
      </c>
    </row>
    <row r="258" spans="1:4" ht="15.6" x14ac:dyDescent="0.3">
      <c r="A258" s="31">
        <v>256</v>
      </c>
      <c r="B258" s="31" t="s">
        <v>43</v>
      </c>
      <c r="C258" s="31" t="s">
        <v>320</v>
      </c>
      <c r="D258" s="36">
        <v>2163682.7672000001</v>
      </c>
    </row>
    <row r="259" spans="1:4" ht="15.6" x14ac:dyDescent="0.3">
      <c r="A259" s="31">
        <v>257</v>
      </c>
      <c r="B259" s="31" t="s">
        <v>43</v>
      </c>
      <c r="C259" s="31" t="s">
        <v>321</v>
      </c>
      <c r="D259" s="36">
        <v>2320578.9537</v>
      </c>
    </row>
    <row r="260" spans="1:4" ht="15.6" x14ac:dyDescent="0.3">
      <c r="A260" s="31">
        <v>258</v>
      </c>
      <c r="B260" s="31" t="s">
        <v>43</v>
      </c>
      <c r="C260" s="31" t="s">
        <v>322</v>
      </c>
      <c r="D260" s="36">
        <v>2255783.7404</v>
      </c>
    </row>
    <row r="261" spans="1:4" ht="15.6" x14ac:dyDescent="0.3">
      <c r="A261" s="31">
        <v>259</v>
      </c>
      <c r="B261" s="31" t="s">
        <v>44</v>
      </c>
      <c r="C261" s="31" t="s">
        <v>323</v>
      </c>
      <c r="D261" s="36">
        <v>2825757.5983000002</v>
      </c>
    </row>
    <row r="262" spans="1:4" ht="15.6" x14ac:dyDescent="0.3">
      <c r="A262" s="31">
        <v>260</v>
      </c>
      <c r="B262" s="31" t="s">
        <v>44</v>
      </c>
      <c r="C262" s="31" t="s">
        <v>324</v>
      </c>
      <c r="D262" s="36">
        <v>2380903.8555999999</v>
      </c>
    </row>
    <row r="263" spans="1:4" ht="15.6" x14ac:dyDescent="0.3">
      <c r="A263" s="31">
        <v>261</v>
      </c>
      <c r="B263" s="31" t="s">
        <v>44</v>
      </c>
      <c r="C263" s="31" t="s">
        <v>325</v>
      </c>
      <c r="D263" s="36">
        <v>3222805.7187000001</v>
      </c>
    </row>
    <row r="264" spans="1:4" ht="15.6" x14ac:dyDescent="0.3">
      <c r="A264" s="31">
        <v>262</v>
      </c>
      <c r="B264" s="31" t="s">
        <v>44</v>
      </c>
      <c r="C264" s="31" t="s">
        <v>326</v>
      </c>
      <c r="D264" s="36">
        <v>3029555.7628000001</v>
      </c>
    </row>
    <row r="265" spans="1:4" ht="15.6" x14ac:dyDescent="0.3">
      <c r="A265" s="31">
        <v>263</v>
      </c>
      <c r="B265" s="31" t="s">
        <v>44</v>
      </c>
      <c r="C265" s="31" t="s">
        <v>327</v>
      </c>
      <c r="D265" s="36">
        <v>2929231.5307999998</v>
      </c>
    </row>
    <row r="266" spans="1:4" ht="15.6" x14ac:dyDescent="0.3">
      <c r="A266" s="31">
        <v>264</v>
      </c>
      <c r="B266" s="31" t="s">
        <v>44</v>
      </c>
      <c r="C266" s="31" t="s">
        <v>328</v>
      </c>
      <c r="D266" s="36">
        <v>2816363.2028999999</v>
      </c>
    </row>
    <row r="267" spans="1:4" ht="15.6" x14ac:dyDescent="0.3">
      <c r="A267" s="31">
        <v>265</v>
      </c>
      <c r="B267" s="31" t="s">
        <v>44</v>
      </c>
      <c r="C267" s="31" t="s">
        <v>329</v>
      </c>
      <c r="D267" s="36">
        <v>2843642.2584000002</v>
      </c>
    </row>
    <row r="268" spans="1:4" ht="15.6" x14ac:dyDescent="0.3">
      <c r="A268" s="31">
        <v>266</v>
      </c>
      <c r="B268" s="31" t="s">
        <v>44</v>
      </c>
      <c r="C268" s="31" t="s">
        <v>330</v>
      </c>
      <c r="D268" s="36">
        <v>3077723.1483</v>
      </c>
    </row>
    <row r="269" spans="1:4" ht="15.6" x14ac:dyDescent="0.3">
      <c r="A269" s="31">
        <v>267</v>
      </c>
      <c r="B269" s="31" t="s">
        <v>44</v>
      </c>
      <c r="C269" s="31" t="s">
        <v>331</v>
      </c>
      <c r="D269" s="36">
        <v>2800501.3769</v>
      </c>
    </row>
    <row r="270" spans="1:4" ht="15.6" x14ac:dyDescent="0.3">
      <c r="A270" s="31">
        <v>268</v>
      </c>
      <c r="B270" s="31" t="s">
        <v>44</v>
      </c>
      <c r="C270" s="31" t="s">
        <v>332</v>
      </c>
      <c r="D270" s="36">
        <v>2618937.8969999999</v>
      </c>
    </row>
    <row r="271" spans="1:4" ht="15.6" x14ac:dyDescent="0.3">
      <c r="A271" s="31">
        <v>269</v>
      </c>
      <c r="B271" s="31" t="s">
        <v>44</v>
      </c>
      <c r="C271" s="31" t="s">
        <v>333</v>
      </c>
      <c r="D271" s="36">
        <v>2741851.9336999999</v>
      </c>
    </row>
    <row r="272" spans="1:4" ht="15.6" x14ac:dyDescent="0.3">
      <c r="A272" s="31">
        <v>270</v>
      </c>
      <c r="B272" s="31" t="s">
        <v>44</v>
      </c>
      <c r="C272" s="31" t="s">
        <v>334</v>
      </c>
      <c r="D272" s="36">
        <v>2662146.0151</v>
      </c>
    </row>
    <row r="273" spans="1:4" ht="15.6" x14ac:dyDescent="0.3">
      <c r="A273" s="31">
        <v>271</v>
      </c>
      <c r="B273" s="31" t="s">
        <v>44</v>
      </c>
      <c r="C273" s="31" t="s">
        <v>335</v>
      </c>
      <c r="D273" s="36">
        <v>3447827.3456999999</v>
      </c>
    </row>
    <row r="274" spans="1:4" ht="15.6" x14ac:dyDescent="0.3">
      <c r="A274" s="31">
        <v>272</v>
      </c>
      <c r="B274" s="31" t="s">
        <v>44</v>
      </c>
      <c r="C274" s="31" t="s">
        <v>336</v>
      </c>
      <c r="D274" s="36">
        <v>2365694.5304</v>
      </c>
    </row>
    <row r="275" spans="1:4" ht="15.6" x14ac:dyDescent="0.3">
      <c r="A275" s="31">
        <v>273</v>
      </c>
      <c r="B275" s="31" t="s">
        <v>44</v>
      </c>
      <c r="C275" s="31" t="s">
        <v>337</v>
      </c>
      <c r="D275" s="36">
        <v>2618441.2694999999</v>
      </c>
    </row>
    <row r="276" spans="1:4" ht="15.6" x14ac:dyDescent="0.3">
      <c r="A276" s="31">
        <v>274</v>
      </c>
      <c r="B276" s="31" t="s">
        <v>44</v>
      </c>
      <c r="C276" s="31" t="s">
        <v>338</v>
      </c>
      <c r="D276" s="36">
        <v>2973205.1480999999</v>
      </c>
    </row>
    <row r="277" spans="1:4" ht="15.6" x14ac:dyDescent="0.3">
      <c r="A277" s="31">
        <v>275</v>
      </c>
      <c r="B277" s="31" t="s">
        <v>44</v>
      </c>
      <c r="C277" s="31" t="s">
        <v>339</v>
      </c>
      <c r="D277" s="36">
        <v>2462224.7787000001</v>
      </c>
    </row>
    <row r="278" spans="1:4" ht="15.6" x14ac:dyDescent="0.3">
      <c r="A278" s="31">
        <v>276</v>
      </c>
      <c r="B278" s="31" t="s">
        <v>45</v>
      </c>
      <c r="C278" s="31" t="s">
        <v>340</v>
      </c>
      <c r="D278" s="36">
        <v>3928522.9942999999</v>
      </c>
    </row>
    <row r="279" spans="1:4" ht="15.6" x14ac:dyDescent="0.3">
      <c r="A279" s="31">
        <v>277</v>
      </c>
      <c r="B279" s="31" t="s">
        <v>45</v>
      </c>
      <c r="C279" s="31" t="s">
        <v>341</v>
      </c>
      <c r="D279" s="36">
        <v>2853021.0543999998</v>
      </c>
    </row>
    <row r="280" spans="1:4" ht="15.6" x14ac:dyDescent="0.3">
      <c r="A280" s="31">
        <v>278</v>
      </c>
      <c r="B280" s="31" t="s">
        <v>45</v>
      </c>
      <c r="C280" s="31" t="s">
        <v>821</v>
      </c>
      <c r="D280" s="36">
        <v>2871503.0081000002</v>
      </c>
    </row>
    <row r="281" spans="1:4" ht="15.6" x14ac:dyDescent="0.3">
      <c r="A281" s="31">
        <v>279</v>
      </c>
      <c r="B281" s="31" t="s">
        <v>45</v>
      </c>
      <c r="C281" s="31" t="s">
        <v>342</v>
      </c>
      <c r="D281" s="36">
        <v>3128890.0033999998</v>
      </c>
    </row>
    <row r="282" spans="1:4" ht="15.6" x14ac:dyDescent="0.3">
      <c r="A282" s="31">
        <v>280</v>
      </c>
      <c r="B282" s="31" t="s">
        <v>45</v>
      </c>
      <c r="C282" s="31" t="s">
        <v>343</v>
      </c>
      <c r="D282" s="36">
        <v>3043273.7415999998</v>
      </c>
    </row>
    <row r="283" spans="1:4" ht="15.6" x14ac:dyDescent="0.3">
      <c r="A283" s="31">
        <v>281</v>
      </c>
      <c r="B283" s="31" t="s">
        <v>45</v>
      </c>
      <c r="C283" s="31" t="s">
        <v>45</v>
      </c>
      <c r="D283" s="36">
        <v>3313738.5205000001</v>
      </c>
    </row>
    <row r="284" spans="1:4" ht="15.6" x14ac:dyDescent="0.3">
      <c r="A284" s="31">
        <v>282</v>
      </c>
      <c r="B284" s="31" t="s">
        <v>45</v>
      </c>
      <c r="C284" s="31" t="s">
        <v>344</v>
      </c>
      <c r="D284" s="36">
        <v>2598277.2135000001</v>
      </c>
    </row>
    <row r="285" spans="1:4" ht="15.6" x14ac:dyDescent="0.3">
      <c r="A285" s="31">
        <v>283</v>
      </c>
      <c r="B285" s="31" t="s">
        <v>45</v>
      </c>
      <c r="C285" s="31" t="s">
        <v>345</v>
      </c>
      <c r="D285" s="36">
        <v>2787130.9180000001</v>
      </c>
    </row>
    <row r="286" spans="1:4" ht="15.6" x14ac:dyDescent="0.3">
      <c r="A286" s="31">
        <v>284</v>
      </c>
      <c r="B286" s="31" t="s">
        <v>45</v>
      </c>
      <c r="C286" s="31" t="s">
        <v>346</v>
      </c>
      <c r="D286" s="36">
        <v>2540978.5644999999</v>
      </c>
    </row>
    <row r="287" spans="1:4" ht="15.6" x14ac:dyDescent="0.3">
      <c r="A287" s="31">
        <v>285</v>
      </c>
      <c r="B287" s="31" t="s">
        <v>45</v>
      </c>
      <c r="C287" s="31" t="s">
        <v>347</v>
      </c>
      <c r="D287" s="36">
        <v>2409796.4964999999</v>
      </c>
    </row>
    <row r="288" spans="1:4" ht="15.6" x14ac:dyDescent="0.3">
      <c r="A288" s="31">
        <v>286</v>
      </c>
      <c r="B288" s="31" t="s">
        <v>45</v>
      </c>
      <c r="C288" s="31" t="s">
        <v>348</v>
      </c>
      <c r="D288" s="36">
        <v>3288981.4032999999</v>
      </c>
    </row>
    <row r="289" spans="1:4" ht="15.6" x14ac:dyDescent="0.3">
      <c r="A289" s="31">
        <v>287</v>
      </c>
      <c r="B289" s="31" t="s">
        <v>46</v>
      </c>
      <c r="C289" s="31" t="s">
        <v>349</v>
      </c>
      <c r="D289" s="36">
        <v>2570984.1831</v>
      </c>
    </row>
    <row r="290" spans="1:4" ht="15.6" x14ac:dyDescent="0.3">
      <c r="A290" s="31">
        <v>288</v>
      </c>
      <c r="B290" s="31" t="s">
        <v>46</v>
      </c>
      <c r="C290" s="31" t="s">
        <v>350</v>
      </c>
      <c r="D290" s="36">
        <v>2419425.7104000002</v>
      </c>
    </row>
    <row r="291" spans="1:4" ht="15.6" x14ac:dyDescent="0.3">
      <c r="A291" s="31">
        <v>289</v>
      </c>
      <c r="B291" s="31" t="s">
        <v>46</v>
      </c>
      <c r="C291" s="31" t="s">
        <v>351</v>
      </c>
      <c r="D291" s="36">
        <v>2222701.1842999998</v>
      </c>
    </row>
    <row r="292" spans="1:4" ht="15.6" x14ac:dyDescent="0.3">
      <c r="A292" s="31">
        <v>290</v>
      </c>
      <c r="B292" s="31" t="s">
        <v>46</v>
      </c>
      <c r="C292" s="31" t="s">
        <v>352</v>
      </c>
      <c r="D292" s="36">
        <v>2364014.1716</v>
      </c>
    </row>
    <row r="293" spans="1:4" ht="15.6" x14ac:dyDescent="0.3">
      <c r="A293" s="31">
        <v>291</v>
      </c>
      <c r="B293" s="31" t="s">
        <v>46</v>
      </c>
      <c r="C293" s="31" t="s">
        <v>353</v>
      </c>
      <c r="D293" s="36">
        <v>2534947.3114</v>
      </c>
    </row>
    <row r="294" spans="1:4" ht="15.6" x14ac:dyDescent="0.3">
      <c r="A294" s="31">
        <v>292</v>
      </c>
      <c r="B294" s="31" t="s">
        <v>46</v>
      </c>
      <c r="C294" s="31" t="s">
        <v>354</v>
      </c>
      <c r="D294" s="36">
        <v>2543435.5145999999</v>
      </c>
    </row>
    <row r="295" spans="1:4" ht="15.6" x14ac:dyDescent="0.3">
      <c r="A295" s="31">
        <v>293</v>
      </c>
      <c r="B295" s="31" t="s">
        <v>46</v>
      </c>
      <c r="C295" s="31" t="s">
        <v>355</v>
      </c>
      <c r="D295" s="36">
        <v>2276508.9317000001</v>
      </c>
    </row>
    <row r="296" spans="1:4" ht="15.6" x14ac:dyDescent="0.3">
      <c r="A296" s="31">
        <v>294</v>
      </c>
      <c r="B296" s="31" t="s">
        <v>46</v>
      </c>
      <c r="C296" s="31" t="s">
        <v>356</v>
      </c>
      <c r="D296" s="36">
        <v>2411294.4454000001</v>
      </c>
    </row>
    <row r="297" spans="1:4" ht="15.6" x14ac:dyDescent="0.3">
      <c r="A297" s="31">
        <v>295</v>
      </c>
      <c r="B297" s="31" t="s">
        <v>46</v>
      </c>
      <c r="C297" s="31" t="s">
        <v>357</v>
      </c>
      <c r="D297" s="36">
        <v>2712901.27</v>
      </c>
    </row>
    <row r="298" spans="1:4" ht="15.6" x14ac:dyDescent="0.3">
      <c r="A298" s="31">
        <v>296</v>
      </c>
      <c r="B298" s="31" t="s">
        <v>46</v>
      </c>
      <c r="C298" s="31" t="s">
        <v>358</v>
      </c>
      <c r="D298" s="36">
        <v>2397825.0356999999</v>
      </c>
    </row>
    <row r="299" spans="1:4" ht="15.6" x14ac:dyDescent="0.3">
      <c r="A299" s="31">
        <v>297</v>
      </c>
      <c r="B299" s="31" t="s">
        <v>46</v>
      </c>
      <c r="C299" s="31" t="s">
        <v>359</v>
      </c>
      <c r="D299" s="36">
        <v>2957616.5460000001</v>
      </c>
    </row>
    <row r="300" spans="1:4" ht="15.6" x14ac:dyDescent="0.3">
      <c r="A300" s="31">
        <v>298</v>
      </c>
      <c r="B300" s="31" t="s">
        <v>46</v>
      </c>
      <c r="C300" s="31" t="s">
        <v>360</v>
      </c>
      <c r="D300" s="36">
        <v>2511890.077</v>
      </c>
    </row>
    <row r="301" spans="1:4" ht="15.6" x14ac:dyDescent="0.3">
      <c r="A301" s="31">
        <v>299</v>
      </c>
      <c r="B301" s="31" t="s">
        <v>46</v>
      </c>
      <c r="C301" s="31" t="s">
        <v>361</v>
      </c>
      <c r="D301" s="36">
        <v>2269176.4591000001</v>
      </c>
    </row>
    <row r="302" spans="1:4" ht="15.6" x14ac:dyDescent="0.3">
      <c r="A302" s="31">
        <v>300</v>
      </c>
      <c r="B302" s="31" t="s">
        <v>46</v>
      </c>
      <c r="C302" s="31" t="s">
        <v>362</v>
      </c>
      <c r="D302" s="36">
        <v>2208278.3034999999</v>
      </c>
    </row>
    <row r="303" spans="1:4" ht="15.6" x14ac:dyDescent="0.3">
      <c r="A303" s="31">
        <v>301</v>
      </c>
      <c r="B303" s="31" t="s">
        <v>46</v>
      </c>
      <c r="C303" s="31" t="s">
        <v>363</v>
      </c>
      <c r="D303" s="36">
        <v>1967225.9209</v>
      </c>
    </row>
    <row r="304" spans="1:4" ht="15.6" x14ac:dyDescent="0.3">
      <c r="A304" s="31">
        <v>302</v>
      </c>
      <c r="B304" s="31" t="s">
        <v>46</v>
      </c>
      <c r="C304" s="31" t="s">
        <v>364</v>
      </c>
      <c r="D304" s="36">
        <v>2132447.2053999999</v>
      </c>
    </row>
    <row r="305" spans="1:4" ht="15.6" x14ac:dyDescent="0.3">
      <c r="A305" s="31">
        <v>303</v>
      </c>
      <c r="B305" s="31" t="s">
        <v>46</v>
      </c>
      <c r="C305" s="31" t="s">
        <v>365</v>
      </c>
      <c r="D305" s="36">
        <v>2503416.5277</v>
      </c>
    </row>
    <row r="306" spans="1:4" ht="15.6" x14ac:dyDescent="0.3">
      <c r="A306" s="31">
        <v>304</v>
      </c>
      <c r="B306" s="31" t="s">
        <v>46</v>
      </c>
      <c r="C306" s="31" t="s">
        <v>366</v>
      </c>
      <c r="D306" s="36">
        <v>2709653.8125999998</v>
      </c>
    </row>
    <row r="307" spans="1:4" ht="15.6" x14ac:dyDescent="0.3">
      <c r="A307" s="31">
        <v>305</v>
      </c>
      <c r="B307" s="31" t="s">
        <v>46</v>
      </c>
      <c r="C307" s="31" t="s">
        <v>367</v>
      </c>
      <c r="D307" s="36">
        <v>2374053.2370000002</v>
      </c>
    </row>
    <row r="308" spans="1:4" ht="15.6" x14ac:dyDescent="0.3">
      <c r="A308" s="31">
        <v>306</v>
      </c>
      <c r="B308" s="31" t="s">
        <v>46</v>
      </c>
      <c r="C308" s="31" t="s">
        <v>368</v>
      </c>
      <c r="D308" s="36">
        <v>2109097.6321</v>
      </c>
    </row>
    <row r="309" spans="1:4" ht="15.6" x14ac:dyDescent="0.3">
      <c r="A309" s="31">
        <v>307</v>
      </c>
      <c r="B309" s="31" t="s">
        <v>46</v>
      </c>
      <c r="C309" s="31" t="s">
        <v>369</v>
      </c>
      <c r="D309" s="36">
        <v>2319717.5802000002</v>
      </c>
    </row>
    <row r="310" spans="1:4" ht="15.6" x14ac:dyDescent="0.3">
      <c r="A310" s="31">
        <v>308</v>
      </c>
      <c r="B310" s="31" t="s">
        <v>46</v>
      </c>
      <c r="C310" s="31" t="s">
        <v>370</v>
      </c>
      <c r="D310" s="36">
        <v>2256582.0861</v>
      </c>
    </row>
    <row r="311" spans="1:4" ht="15.6" x14ac:dyDescent="0.3">
      <c r="A311" s="31">
        <v>309</v>
      </c>
      <c r="B311" s="31" t="s">
        <v>46</v>
      </c>
      <c r="C311" s="31" t="s">
        <v>371</v>
      </c>
      <c r="D311" s="36">
        <v>2182697.2044000002</v>
      </c>
    </row>
    <row r="312" spans="1:4" ht="15.6" x14ac:dyDescent="0.3">
      <c r="A312" s="31">
        <v>310</v>
      </c>
      <c r="B312" s="31" t="s">
        <v>46</v>
      </c>
      <c r="C312" s="31" t="s">
        <v>372</v>
      </c>
      <c r="D312" s="36">
        <v>2257971.5197000001</v>
      </c>
    </row>
    <row r="313" spans="1:4" ht="15.6" x14ac:dyDescent="0.3">
      <c r="A313" s="31">
        <v>311</v>
      </c>
      <c r="B313" s="31" t="s">
        <v>46</v>
      </c>
      <c r="C313" s="31" t="s">
        <v>373</v>
      </c>
      <c r="D313" s="36">
        <v>2278649.7456999999</v>
      </c>
    </row>
    <row r="314" spans="1:4" ht="15.6" x14ac:dyDescent="0.3">
      <c r="A314" s="31">
        <v>312</v>
      </c>
      <c r="B314" s="31" t="s">
        <v>46</v>
      </c>
      <c r="C314" s="31" t="s">
        <v>374</v>
      </c>
      <c r="D314" s="36">
        <v>2424095.9967</v>
      </c>
    </row>
    <row r="315" spans="1:4" ht="15.6" x14ac:dyDescent="0.3">
      <c r="A315" s="31">
        <v>313</v>
      </c>
      <c r="B315" s="31" t="s">
        <v>46</v>
      </c>
      <c r="C315" s="31" t="s">
        <v>375</v>
      </c>
      <c r="D315" s="36">
        <v>2168559.0658999998</v>
      </c>
    </row>
    <row r="316" spans="1:4" ht="15.6" x14ac:dyDescent="0.3">
      <c r="A316" s="31">
        <v>314</v>
      </c>
      <c r="B316" s="31" t="s">
        <v>47</v>
      </c>
      <c r="C316" s="31" t="s">
        <v>376</v>
      </c>
      <c r="D316" s="36">
        <v>2264578.9076999999</v>
      </c>
    </row>
    <row r="317" spans="1:4" ht="15.6" x14ac:dyDescent="0.3">
      <c r="A317" s="31">
        <v>315</v>
      </c>
      <c r="B317" s="31" t="s">
        <v>47</v>
      </c>
      <c r="C317" s="31" t="s">
        <v>377</v>
      </c>
      <c r="D317" s="36">
        <v>2678342.9142999998</v>
      </c>
    </row>
    <row r="318" spans="1:4" ht="15.6" x14ac:dyDescent="0.3">
      <c r="A318" s="31">
        <v>316</v>
      </c>
      <c r="B318" s="31" t="s">
        <v>47</v>
      </c>
      <c r="C318" s="31" t="s">
        <v>378</v>
      </c>
      <c r="D318" s="36">
        <v>3323896.6006</v>
      </c>
    </row>
    <row r="319" spans="1:4" ht="15.6" x14ac:dyDescent="0.3">
      <c r="A319" s="31">
        <v>317</v>
      </c>
      <c r="B319" s="31" t="s">
        <v>47</v>
      </c>
      <c r="C319" s="31" t="s">
        <v>379</v>
      </c>
      <c r="D319" s="36">
        <v>2514139.2204</v>
      </c>
    </row>
    <row r="320" spans="1:4" ht="15.6" x14ac:dyDescent="0.3">
      <c r="A320" s="31">
        <v>318</v>
      </c>
      <c r="B320" s="31" t="s">
        <v>47</v>
      </c>
      <c r="C320" s="31" t="s">
        <v>380</v>
      </c>
      <c r="D320" s="36">
        <v>2157350.7686999999</v>
      </c>
    </row>
    <row r="321" spans="1:4" ht="15.6" x14ac:dyDescent="0.3">
      <c r="A321" s="31">
        <v>319</v>
      </c>
      <c r="B321" s="31" t="s">
        <v>47</v>
      </c>
      <c r="C321" s="31" t="s">
        <v>381</v>
      </c>
      <c r="D321" s="36">
        <v>2116303.8143000002</v>
      </c>
    </row>
    <row r="322" spans="1:4" ht="15.6" x14ac:dyDescent="0.3">
      <c r="A322" s="31">
        <v>320</v>
      </c>
      <c r="B322" s="31" t="s">
        <v>47</v>
      </c>
      <c r="C322" s="31" t="s">
        <v>382</v>
      </c>
      <c r="D322" s="36">
        <v>2970709.5498000002</v>
      </c>
    </row>
    <row r="323" spans="1:4" ht="15.6" x14ac:dyDescent="0.3">
      <c r="A323" s="31">
        <v>321</v>
      </c>
      <c r="B323" s="31" t="s">
        <v>47</v>
      </c>
      <c r="C323" s="31" t="s">
        <v>383</v>
      </c>
      <c r="D323" s="36">
        <v>2493224.4438</v>
      </c>
    </row>
    <row r="324" spans="1:4" ht="15.6" x14ac:dyDescent="0.3">
      <c r="A324" s="31">
        <v>322</v>
      </c>
      <c r="B324" s="31" t="s">
        <v>47</v>
      </c>
      <c r="C324" s="31" t="s">
        <v>384</v>
      </c>
      <c r="D324" s="36">
        <v>2183899.1515000002</v>
      </c>
    </row>
    <row r="325" spans="1:4" ht="15.6" x14ac:dyDescent="0.3">
      <c r="A325" s="31">
        <v>323</v>
      </c>
      <c r="B325" s="31" t="s">
        <v>47</v>
      </c>
      <c r="C325" s="31" t="s">
        <v>385</v>
      </c>
      <c r="D325" s="36">
        <v>2307170.5792999999</v>
      </c>
    </row>
    <row r="326" spans="1:4" ht="15.6" x14ac:dyDescent="0.3">
      <c r="A326" s="31">
        <v>324</v>
      </c>
      <c r="B326" s="31" t="s">
        <v>47</v>
      </c>
      <c r="C326" s="31" t="s">
        <v>386</v>
      </c>
      <c r="D326" s="36">
        <v>3209408.1433999999</v>
      </c>
    </row>
    <row r="327" spans="1:4" ht="15.6" x14ac:dyDescent="0.3">
      <c r="A327" s="31">
        <v>325</v>
      </c>
      <c r="B327" s="31" t="s">
        <v>47</v>
      </c>
      <c r="C327" s="31" t="s">
        <v>387</v>
      </c>
      <c r="D327" s="36">
        <v>2372919.3862999999</v>
      </c>
    </row>
    <row r="328" spans="1:4" ht="15.6" x14ac:dyDescent="0.3">
      <c r="A328" s="31">
        <v>326</v>
      </c>
      <c r="B328" s="31" t="s">
        <v>47</v>
      </c>
      <c r="C328" s="31" t="s">
        <v>388</v>
      </c>
      <c r="D328" s="36">
        <v>2003130.754</v>
      </c>
    </row>
    <row r="329" spans="1:4" ht="15.6" x14ac:dyDescent="0.3">
      <c r="A329" s="31">
        <v>327</v>
      </c>
      <c r="B329" s="31" t="s">
        <v>47</v>
      </c>
      <c r="C329" s="31" t="s">
        <v>389</v>
      </c>
      <c r="D329" s="36">
        <v>2753239.3006000002</v>
      </c>
    </row>
    <row r="330" spans="1:4" ht="15.6" x14ac:dyDescent="0.3">
      <c r="A330" s="31">
        <v>328</v>
      </c>
      <c r="B330" s="31" t="s">
        <v>47</v>
      </c>
      <c r="C330" s="31" t="s">
        <v>390</v>
      </c>
      <c r="D330" s="36">
        <v>3096689.3747999999</v>
      </c>
    </row>
    <row r="331" spans="1:4" ht="15.6" x14ac:dyDescent="0.3">
      <c r="A331" s="31">
        <v>329</v>
      </c>
      <c r="B331" s="31" t="s">
        <v>47</v>
      </c>
      <c r="C331" s="31" t="s">
        <v>391</v>
      </c>
      <c r="D331" s="36">
        <v>2269575.1198</v>
      </c>
    </row>
    <row r="332" spans="1:4" ht="15.6" x14ac:dyDescent="0.3">
      <c r="A332" s="31">
        <v>330</v>
      </c>
      <c r="B332" s="31" t="s">
        <v>47</v>
      </c>
      <c r="C332" s="31" t="s">
        <v>392</v>
      </c>
      <c r="D332" s="36">
        <v>2401640.7001999998</v>
      </c>
    </row>
    <row r="333" spans="1:4" ht="15.6" x14ac:dyDescent="0.3">
      <c r="A333" s="31">
        <v>331</v>
      </c>
      <c r="B333" s="31" t="s">
        <v>47</v>
      </c>
      <c r="C333" s="31" t="s">
        <v>393</v>
      </c>
      <c r="D333" s="36">
        <v>2504869.2655000002</v>
      </c>
    </row>
    <row r="334" spans="1:4" ht="15.6" x14ac:dyDescent="0.3">
      <c r="A334" s="31">
        <v>332</v>
      </c>
      <c r="B334" s="31" t="s">
        <v>47</v>
      </c>
      <c r="C334" s="31" t="s">
        <v>394</v>
      </c>
      <c r="D334" s="36">
        <v>2587897.1434999998</v>
      </c>
    </row>
    <row r="335" spans="1:4" ht="15.6" x14ac:dyDescent="0.3">
      <c r="A335" s="31">
        <v>333</v>
      </c>
      <c r="B335" s="31" t="s">
        <v>47</v>
      </c>
      <c r="C335" s="31" t="s">
        <v>395</v>
      </c>
      <c r="D335" s="36">
        <v>2610273.8758</v>
      </c>
    </row>
    <row r="336" spans="1:4" ht="15.6" x14ac:dyDescent="0.3">
      <c r="A336" s="31">
        <v>334</v>
      </c>
      <c r="B336" s="31" t="s">
        <v>47</v>
      </c>
      <c r="C336" s="31" t="s">
        <v>396</v>
      </c>
      <c r="D336" s="36">
        <v>2445303.233</v>
      </c>
    </row>
    <row r="337" spans="1:4" ht="15.6" x14ac:dyDescent="0.3">
      <c r="A337" s="31">
        <v>335</v>
      </c>
      <c r="B337" s="31" t="s">
        <v>47</v>
      </c>
      <c r="C337" s="31" t="s">
        <v>397</v>
      </c>
      <c r="D337" s="36">
        <v>2242976.6888000001</v>
      </c>
    </row>
    <row r="338" spans="1:4" ht="15.6" x14ac:dyDescent="0.3">
      <c r="A338" s="31">
        <v>336</v>
      </c>
      <c r="B338" s="31" t="s">
        <v>47</v>
      </c>
      <c r="C338" s="31" t="s">
        <v>398</v>
      </c>
      <c r="D338" s="36">
        <v>2752622.4837000002</v>
      </c>
    </row>
    <row r="339" spans="1:4" ht="15.6" x14ac:dyDescent="0.3">
      <c r="A339" s="31">
        <v>337</v>
      </c>
      <c r="B339" s="31" t="s">
        <v>47</v>
      </c>
      <c r="C339" s="31" t="s">
        <v>399</v>
      </c>
      <c r="D339" s="36">
        <v>2035587.6043</v>
      </c>
    </row>
    <row r="340" spans="1:4" ht="15.6" x14ac:dyDescent="0.3">
      <c r="A340" s="31">
        <v>338</v>
      </c>
      <c r="B340" s="31" t="s">
        <v>47</v>
      </c>
      <c r="C340" s="31" t="s">
        <v>400</v>
      </c>
      <c r="D340" s="36">
        <v>2554905.52</v>
      </c>
    </row>
    <row r="341" spans="1:4" ht="15.6" x14ac:dyDescent="0.3">
      <c r="A341" s="31">
        <v>339</v>
      </c>
      <c r="B341" s="31" t="s">
        <v>47</v>
      </c>
      <c r="C341" s="31" t="s">
        <v>401</v>
      </c>
      <c r="D341" s="36">
        <v>2323673.6216000002</v>
      </c>
    </row>
    <row r="342" spans="1:4" ht="15.6" x14ac:dyDescent="0.3">
      <c r="A342" s="31">
        <v>340</v>
      </c>
      <c r="B342" s="31" t="s">
        <v>47</v>
      </c>
      <c r="C342" s="31" t="s">
        <v>402</v>
      </c>
      <c r="D342" s="36">
        <v>2153173.2522</v>
      </c>
    </row>
    <row r="343" spans="1:4" ht="15.6" x14ac:dyDescent="0.3">
      <c r="A343" s="31">
        <v>341</v>
      </c>
      <c r="B343" s="31" t="s">
        <v>48</v>
      </c>
      <c r="C343" s="31" t="s">
        <v>403</v>
      </c>
      <c r="D343" s="36">
        <v>4031361.0913</v>
      </c>
    </row>
    <row r="344" spans="1:4" ht="15.6" x14ac:dyDescent="0.3">
      <c r="A344" s="31">
        <v>342</v>
      </c>
      <c r="B344" s="31" t="s">
        <v>48</v>
      </c>
      <c r="C344" s="31" t="s">
        <v>404</v>
      </c>
      <c r="D344" s="36">
        <v>4099194.1416000002</v>
      </c>
    </row>
    <row r="345" spans="1:4" ht="15.6" x14ac:dyDescent="0.3">
      <c r="A345" s="31">
        <v>343</v>
      </c>
      <c r="B345" s="31" t="s">
        <v>48</v>
      </c>
      <c r="C345" s="31" t="s">
        <v>405</v>
      </c>
      <c r="D345" s="36">
        <v>3392410.5054000001</v>
      </c>
    </row>
    <row r="346" spans="1:4" ht="15.6" x14ac:dyDescent="0.3">
      <c r="A346" s="31">
        <v>344</v>
      </c>
      <c r="B346" s="31" t="s">
        <v>48</v>
      </c>
      <c r="C346" s="31" t="s">
        <v>822</v>
      </c>
      <c r="D346" s="36">
        <v>2612107.5570999999</v>
      </c>
    </row>
    <row r="347" spans="1:4" ht="15.6" x14ac:dyDescent="0.3">
      <c r="A347" s="31">
        <v>345</v>
      </c>
      <c r="B347" s="31" t="s">
        <v>48</v>
      </c>
      <c r="C347" s="31" t="s">
        <v>406</v>
      </c>
      <c r="D347" s="36">
        <v>4294186.9040000001</v>
      </c>
    </row>
    <row r="348" spans="1:4" ht="15.6" x14ac:dyDescent="0.3">
      <c r="A348" s="31">
        <v>346</v>
      </c>
      <c r="B348" s="31" t="s">
        <v>48</v>
      </c>
      <c r="C348" s="31" t="s">
        <v>407</v>
      </c>
      <c r="D348" s="36">
        <v>2876717.8686000002</v>
      </c>
    </row>
    <row r="349" spans="1:4" ht="15.6" x14ac:dyDescent="0.3">
      <c r="A349" s="31">
        <v>347</v>
      </c>
      <c r="B349" s="31" t="s">
        <v>48</v>
      </c>
      <c r="C349" s="31" t="s">
        <v>408</v>
      </c>
      <c r="D349" s="36">
        <v>2508492.3232999998</v>
      </c>
    </row>
    <row r="350" spans="1:4" ht="15.6" x14ac:dyDescent="0.3">
      <c r="A350" s="31">
        <v>348</v>
      </c>
      <c r="B350" s="31" t="s">
        <v>48</v>
      </c>
      <c r="C350" s="31" t="s">
        <v>409</v>
      </c>
      <c r="D350" s="36">
        <v>3342401.5485</v>
      </c>
    </row>
    <row r="351" spans="1:4" ht="15.6" x14ac:dyDescent="0.3">
      <c r="A351" s="31">
        <v>349</v>
      </c>
      <c r="B351" s="31" t="s">
        <v>48</v>
      </c>
      <c r="C351" s="31" t="s">
        <v>410</v>
      </c>
      <c r="D351" s="36">
        <v>3687016.5921999998</v>
      </c>
    </row>
    <row r="352" spans="1:4" ht="15.6" x14ac:dyDescent="0.3">
      <c r="A352" s="31">
        <v>350</v>
      </c>
      <c r="B352" s="31" t="s">
        <v>48</v>
      </c>
      <c r="C352" s="31" t="s">
        <v>411</v>
      </c>
      <c r="D352" s="36">
        <v>3483127.8664000002</v>
      </c>
    </row>
    <row r="353" spans="1:4" ht="15.6" x14ac:dyDescent="0.3">
      <c r="A353" s="31">
        <v>351</v>
      </c>
      <c r="B353" s="31" t="s">
        <v>48</v>
      </c>
      <c r="C353" s="31" t="s">
        <v>412</v>
      </c>
      <c r="D353" s="36">
        <v>3718783.8558999998</v>
      </c>
    </row>
    <row r="354" spans="1:4" ht="15.6" x14ac:dyDescent="0.3">
      <c r="A354" s="31">
        <v>352</v>
      </c>
      <c r="B354" s="31" t="s">
        <v>48</v>
      </c>
      <c r="C354" s="31" t="s">
        <v>413</v>
      </c>
      <c r="D354" s="36">
        <v>3213676.5610000002</v>
      </c>
    </row>
    <row r="355" spans="1:4" ht="15.6" x14ac:dyDescent="0.3">
      <c r="A355" s="31">
        <v>353</v>
      </c>
      <c r="B355" s="31" t="s">
        <v>48</v>
      </c>
      <c r="C355" s="31" t="s">
        <v>414</v>
      </c>
      <c r="D355" s="36">
        <v>2784225.5639999998</v>
      </c>
    </row>
    <row r="356" spans="1:4" ht="15.6" x14ac:dyDescent="0.3">
      <c r="A356" s="31">
        <v>354</v>
      </c>
      <c r="B356" s="31" t="s">
        <v>48</v>
      </c>
      <c r="C356" s="31" t="s">
        <v>415</v>
      </c>
      <c r="D356" s="36">
        <v>2866838.4624000001</v>
      </c>
    </row>
    <row r="357" spans="1:4" ht="15.6" x14ac:dyDescent="0.3">
      <c r="A357" s="31">
        <v>355</v>
      </c>
      <c r="B357" s="31" t="s">
        <v>48</v>
      </c>
      <c r="C357" s="31" t="s">
        <v>416</v>
      </c>
      <c r="D357" s="36">
        <v>3318646.1661999999</v>
      </c>
    </row>
    <row r="358" spans="1:4" ht="15.6" x14ac:dyDescent="0.3">
      <c r="A358" s="31">
        <v>356</v>
      </c>
      <c r="B358" s="31" t="s">
        <v>48</v>
      </c>
      <c r="C358" s="31" t="s">
        <v>417</v>
      </c>
      <c r="D358" s="36">
        <v>2574053.3193999999</v>
      </c>
    </row>
    <row r="359" spans="1:4" ht="15.6" x14ac:dyDescent="0.3">
      <c r="A359" s="31">
        <v>357</v>
      </c>
      <c r="B359" s="31" t="s">
        <v>48</v>
      </c>
      <c r="C359" s="31" t="s">
        <v>418</v>
      </c>
      <c r="D359" s="36">
        <v>3581597.0951999999</v>
      </c>
    </row>
    <row r="360" spans="1:4" ht="15.6" x14ac:dyDescent="0.3">
      <c r="A360" s="31">
        <v>358</v>
      </c>
      <c r="B360" s="31" t="s">
        <v>48</v>
      </c>
      <c r="C360" s="31" t="s">
        <v>419</v>
      </c>
      <c r="D360" s="36">
        <v>2409032.7738000001</v>
      </c>
    </row>
    <row r="361" spans="1:4" ht="15.6" x14ac:dyDescent="0.3">
      <c r="A361" s="31">
        <v>359</v>
      </c>
      <c r="B361" s="31" t="s">
        <v>48</v>
      </c>
      <c r="C361" s="31" t="s">
        <v>420</v>
      </c>
      <c r="D361" s="36">
        <v>3178715.6724</v>
      </c>
    </row>
    <row r="362" spans="1:4" ht="15.6" x14ac:dyDescent="0.3">
      <c r="A362" s="31">
        <v>360</v>
      </c>
      <c r="B362" s="31" t="s">
        <v>48</v>
      </c>
      <c r="C362" s="31" t="s">
        <v>421</v>
      </c>
      <c r="D362" s="36">
        <v>2665121.2538000001</v>
      </c>
    </row>
    <row r="363" spans="1:4" ht="15.6" x14ac:dyDescent="0.3">
      <c r="A363" s="31">
        <v>361</v>
      </c>
      <c r="B363" s="31" t="s">
        <v>48</v>
      </c>
      <c r="C363" s="31" t="s">
        <v>422</v>
      </c>
      <c r="D363" s="36">
        <v>3397057.3700999999</v>
      </c>
    </row>
    <row r="364" spans="1:4" ht="15.6" x14ac:dyDescent="0.3">
      <c r="A364" s="31">
        <v>362</v>
      </c>
      <c r="B364" s="31" t="s">
        <v>48</v>
      </c>
      <c r="C364" s="31" t="s">
        <v>423</v>
      </c>
      <c r="D364" s="36">
        <v>3800622.3311999999</v>
      </c>
    </row>
    <row r="365" spans="1:4" ht="15.6" x14ac:dyDescent="0.3">
      <c r="A365" s="31">
        <v>363</v>
      </c>
      <c r="B365" s="31" t="s">
        <v>48</v>
      </c>
      <c r="C365" s="31" t="s">
        <v>424</v>
      </c>
      <c r="D365" s="36">
        <v>3880763.7644000002</v>
      </c>
    </row>
    <row r="366" spans="1:4" ht="15.6" x14ac:dyDescent="0.3">
      <c r="A366" s="31">
        <v>364</v>
      </c>
      <c r="B366" s="31" t="s">
        <v>49</v>
      </c>
      <c r="C366" s="31" t="s">
        <v>425</v>
      </c>
      <c r="D366" s="36">
        <v>2490364.1910999999</v>
      </c>
    </row>
    <row r="367" spans="1:4" ht="15.6" x14ac:dyDescent="0.3">
      <c r="A367" s="31">
        <v>365</v>
      </c>
      <c r="B367" s="31" t="s">
        <v>49</v>
      </c>
      <c r="C367" s="31" t="s">
        <v>426</v>
      </c>
      <c r="D367" s="36">
        <v>2550787.4114999999</v>
      </c>
    </row>
    <row r="368" spans="1:4" ht="15.6" x14ac:dyDescent="0.3">
      <c r="A368" s="31">
        <v>366</v>
      </c>
      <c r="B368" s="31" t="s">
        <v>49</v>
      </c>
      <c r="C368" s="31" t="s">
        <v>427</v>
      </c>
      <c r="D368" s="36">
        <v>2325815.5745999999</v>
      </c>
    </row>
    <row r="369" spans="1:4" ht="15.6" x14ac:dyDescent="0.3">
      <c r="A369" s="31">
        <v>367</v>
      </c>
      <c r="B369" s="31" t="s">
        <v>49</v>
      </c>
      <c r="C369" s="31" t="s">
        <v>428</v>
      </c>
      <c r="D369" s="36">
        <v>2523188.3561999998</v>
      </c>
    </row>
    <row r="370" spans="1:4" ht="15.6" x14ac:dyDescent="0.3">
      <c r="A370" s="31">
        <v>368</v>
      </c>
      <c r="B370" s="31" t="s">
        <v>49</v>
      </c>
      <c r="C370" s="31" t="s">
        <v>429</v>
      </c>
      <c r="D370" s="36">
        <v>3058187.3489000001</v>
      </c>
    </row>
    <row r="371" spans="1:4" ht="15.6" x14ac:dyDescent="0.3">
      <c r="A371" s="31">
        <v>369</v>
      </c>
      <c r="B371" s="31" t="s">
        <v>49</v>
      </c>
      <c r="C371" s="31" t="s">
        <v>430</v>
      </c>
      <c r="D371" s="36">
        <v>2436472.9046999998</v>
      </c>
    </row>
    <row r="372" spans="1:4" ht="15.6" x14ac:dyDescent="0.3">
      <c r="A372" s="31">
        <v>370</v>
      </c>
      <c r="B372" s="31" t="s">
        <v>49</v>
      </c>
      <c r="C372" s="31" t="s">
        <v>431</v>
      </c>
      <c r="D372" s="36">
        <v>3932732.2821</v>
      </c>
    </row>
    <row r="373" spans="1:4" ht="15.6" x14ac:dyDescent="0.3">
      <c r="A373" s="31">
        <v>371</v>
      </c>
      <c r="B373" s="31" t="s">
        <v>49</v>
      </c>
      <c r="C373" s="31" t="s">
        <v>432</v>
      </c>
      <c r="D373" s="36">
        <v>2679432.5885000001</v>
      </c>
    </row>
    <row r="374" spans="1:4" ht="15.6" x14ac:dyDescent="0.3">
      <c r="A374" s="31">
        <v>372</v>
      </c>
      <c r="B374" s="31" t="s">
        <v>49</v>
      </c>
      <c r="C374" s="31" t="s">
        <v>433</v>
      </c>
      <c r="D374" s="36">
        <v>2880286.0244</v>
      </c>
    </row>
    <row r="375" spans="1:4" ht="15.6" x14ac:dyDescent="0.3">
      <c r="A375" s="31">
        <v>373</v>
      </c>
      <c r="B375" s="31" t="s">
        <v>49</v>
      </c>
      <c r="C375" s="31" t="s">
        <v>434</v>
      </c>
      <c r="D375" s="36">
        <v>2900458.7316000001</v>
      </c>
    </row>
    <row r="376" spans="1:4" ht="15.6" x14ac:dyDescent="0.3">
      <c r="A376" s="31">
        <v>374</v>
      </c>
      <c r="B376" s="31" t="s">
        <v>49</v>
      </c>
      <c r="C376" s="31" t="s">
        <v>435</v>
      </c>
      <c r="D376" s="36">
        <v>2688324.3845000002</v>
      </c>
    </row>
    <row r="377" spans="1:4" ht="15.6" x14ac:dyDescent="0.3">
      <c r="A377" s="31">
        <v>375</v>
      </c>
      <c r="B377" s="31" t="s">
        <v>49</v>
      </c>
      <c r="C377" s="31" t="s">
        <v>436</v>
      </c>
      <c r="D377" s="36">
        <v>2633708.1466999999</v>
      </c>
    </row>
    <row r="378" spans="1:4" ht="15.6" x14ac:dyDescent="0.3">
      <c r="A378" s="31">
        <v>376</v>
      </c>
      <c r="B378" s="31" t="s">
        <v>49</v>
      </c>
      <c r="C378" s="31" t="s">
        <v>437</v>
      </c>
      <c r="D378" s="36">
        <v>2751852.6508999998</v>
      </c>
    </row>
    <row r="379" spans="1:4" ht="15.6" x14ac:dyDescent="0.3">
      <c r="A379" s="31">
        <v>377</v>
      </c>
      <c r="B379" s="31" t="s">
        <v>49</v>
      </c>
      <c r="C379" s="31" t="s">
        <v>438</v>
      </c>
      <c r="D379" s="36">
        <v>2454664.9131999998</v>
      </c>
    </row>
    <row r="380" spans="1:4" ht="15.6" x14ac:dyDescent="0.3">
      <c r="A380" s="31">
        <v>378</v>
      </c>
      <c r="B380" s="31" t="s">
        <v>49</v>
      </c>
      <c r="C380" s="31" t="s">
        <v>439</v>
      </c>
      <c r="D380" s="36">
        <v>2441855.8779000002</v>
      </c>
    </row>
    <row r="381" spans="1:4" ht="15.6" x14ac:dyDescent="0.3">
      <c r="A381" s="31">
        <v>379</v>
      </c>
      <c r="B381" s="31" t="s">
        <v>49</v>
      </c>
      <c r="C381" s="31" t="s">
        <v>440</v>
      </c>
      <c r="D381" s="36">
        <v>2639086.6863000002</v>
      </c>
    </row>
    <row r="382" spans="1:4" ht="15.6" x14ac:dyDescent="0.3">
      <c r="A382" s="31">
        <v>380</v>
      </c>
      <c r="B382" s="31" t="s">
        <v>49</v>
      </c>
      <c r="C382" s="31" t="s">
        <v>441</v>
      </c>
      <c r="D382" s="36">
        <v>3013654.0477</v>
      </c>
    </row>
    <row r="383" spans="1:4" ht="15.6" x14ac:dyDescent="0.3">
      <c r="A383" s="31">
        <v>381</v>
      </c>
      <c r="B383" s="31" t="s">
        <v>49</v>
      </c>
      <c r="C383" s="31" t="s">
        <v>442</v>
      </c>
      <c r="D383" s="36">
        <v>3623230.8860999998</v>
      </c>
    </row>
    <row r="384" spans="1:4" ht="15.6" x14ac:dyDescent="0.3">
      <c r="A384" s="31">
        <v>382</v>
      </c>
      <c r="B384" s="31" t="s">
        <v>49</v>
      </c>
      <c r="C384" s="31" t="s">
        <v>443</v>
      </c>
      <c r="D384" s="36">
        <v>2491060.7390999999</v>
      </c>
    </row>
    <row r="385" spans="1:4" ht="15.6" x14ac:dyDescent="0.3">
      <c r="A385" s="31">
        <v>383</v>
      </c>
      <c r="B385" s="31" t="s">
        <v>49</v>
      </c>
      <c r="C385" s="31" t="s">
        <v>444</v>
      </c>
      <c r="D385" s="36">
        <v>2400302.9309</v>
      </c>
    </row>
    <row r="386" spans="1:4" ht="15.6" x14ac:dyDescent="0.3">
      <c r="A386" s="31">
        <v>384</v>
      </c>
      <c r="B386" s="31" t="s">
        <v>49</v>
      </c>
      <c r="C386" s="31" t="s">
        <v>445</v>
      </c>
      <c r="D386" s="36">
        <v>3497266.1724999999</v>
      </c>
    </row>
    <row r="387" spans="1:4" ht="15.6" x14ac:dyDescent="0.3">
      <c r="A387" s="31">
        <v>385</v>
      </c>
      <c r="B387" s="31" t="s">
        <v>49</v>
      </c>
      <c r="C387" s="31" t="s">
        <v>446</v>
      </c>
      <c r="D387" s="36">
        <v>2327566.5137</v>
      </c>
    </row>
    <row r="388" spans="1:4" ht="15.6" x14ac:dyDescent="0.3">
      <c r="A388" s="31">
        <v>386</v>
      </c>
      <c r="B388" s="31" t="s">
        <v>49</v>
      </c>
      <c r="C388" s="31" t="s">
        <v>447</v>
      </c>
      <c r="D388" s="36">
        <v>2348991.406</v>
      </c>
    </row>
    <row r="389" spans="1:4" ht="15.6" x14ac:dyDescent="0.3">
      <c r="A389" s="31">
        <v>387</v>
      </c>
      <c r="B389" s="31" t="s">
        <v>49</v>
      </c>
      <c r="C389" s="31" t="s">
        <v>448</v>
      </c>
      <c r="D389" s="36">
        <v>3030481.5477999998</v>
      </c>
    </row>
    <row r="390" spans="1:4" ht="15.6" x14ac:dyDescent="0.3">
      <c r="A390" s="31">
        <v>388</v>
      </c>
      <c r="B390" s="31" t="s">
        <v>49</v>
      </c>
      <c r="C390" s="31" t="s">
        <v>449</v>
      </c>
      <c r="D390" s="36">
        <v>3096480.1730999998</v>
      </c>
    </row>
    <row r="391" spans="1:4" ht="15.6" x14ac:dyDescent="0.3">
      <c r="A391" s="31">
        <v>389</v>
      </c>
      <c r="B391" s="31" t="s">
        <v>49</v>
      </c>
      <c r="C391" s="31" t="s">
        <v>450</v>
      </c>
      <c r="D391" s="36">
        <v>2374442.3862000001</v>
      </c>
    </row>
    <row r="392" spans="1:4" ht="15.6" x14ac:dyDescent="0.3">
      <c r="A392" s="31">
        <v>390</v>
      </c>
      <c r="B392" s="31" t="s">
        <v>49</v>
      </c>
      <c r="C392" s="31" t="s">
        <v>451</v>
      </c>
      <c r="D392" s="36">
        <v>2325371.4419999998</v>
      </c>
    </row>
    <row r="393" spans="1:4" ht="15.6" x14ac:dyDescent="0.3">
      <c r="A393" s="31">
        <v>391</v>
      </c>
      <c r="B393" s="31" t="s">
        <v>49</v>
      </c>
      <c r="C393" s="31" t="s">
        <v>452</v>
      </c>
      <c r="D393" s="36">
        <v>2327476.4205</v>
      </c>
    </row>
    <row r="394" spans="1:4" ht="15.6" x14ac:dyDescent="0.3">
      <c r="A394" s="31">
        <v>392</v>
      </c>
      <c r="B394" s="31" t="s">
        <v>49</v>
      </c>
      <c r="C394" s="31" t="s">
        <v>453</v>
      </c>
      <c r="D394" s="36">
        <v>2758445.8061000002</v>
      </c>
    </row>
    <row r="395" spans="1:4" ht="15.6" x14ac:dyDescent="0.3">
      <c r="A395" s="31">
        <v>393</v>
      </c>
      <c r="B395" s="31" t="s">
        <v>49</v>
      </c>
      <c r="C395" s="31" t="s">
        <v>454</v>
      </c>
      <c r="D395" s="36">
        <v>2780025.0661999998</v>
      </c>
    </row>
    <row r="396" spans="1:4" ht="15.6" x14ac:dyDescent="0.3">
      <c r="A396" s="31">
        <v>394</v>
      </c>
      <c r="B396" s="31" t="s">
        <v>49</v>
      </c>
      <c r="C396" s="31" t="s">
        <v>55</v>
      </c>
      <c r="D396" s="36">
        <v>4806589.665</v>
      </c>
    </row>
    <row r="397" spans="1:4" ht="15.6" x14ac:dyDescent="0.3">
      <c r="A397" s="31">
        <v>395</v>
      </c>
      <c r="B397" s="31" t="s">
        <v>49</v>
      </c>
      <c r="C397" s="31" t="s">
        <v>455</v>
      </c>
      <c r="D397" s="36">
        <v>2407514.6327</v>
      </c>
    </row>
    <row r="398" spans="1:4" ht="15.6" x14ac:dyDescent="0.3">
      <c r="A398" s="31">
        <v>396</v>
      </c>
      <c r="B398" s="31" t="s">
        <v>49</v>
      </c>
      <c r="C398" s="31" t="s">
        <v>456</v>
      </c>
      <c r="D398" s="36">
        <v>2382647.5301999999</v>
      </c>
    </row>
    <row r="399" spans="1:4" ht="15.6" x14ac:dyDescent="0.3">
      <c r="A399" s="31">
        <v>397</v>
      </c>
      <c r="B399" s="31" t="s">
        <v>49</v>
      </c>
      <c r="C399" s="31" t="s">
        <v>457</v>
      </c>
      <c r="D399" s="36">
        <v>2852089.4388000001</v>
      </c>
    </row>
    <row r="400" spans="1:4" ht="15.6" x14ac:dyDescent="0.3">
      <c r="A400" s="31">
        <v>398</v>
      </c>
      <c r="B400" s="31" t="s">
        <v>49</v>
      </c>
      <c r="C400" s="31" t="s">
        <v>458</v>
      </c>
      <c r="D400" s="36">
        <v>2353248.6882000002</v>
      </c>
    </row>
    <row r="401" spans="1:4" ht="15.6" x14ac:dyDescent="0.3">
      <c r="A401" s="31">
        <v>399</v>
      </c>
      <c r="B401" s="31" t="s">
        <v>49</v>
      </c>
      <c r="C401" s="31" t="s">
        <v>459</v>
      </c>
      <c r="D401" s="36">
        <v>2978466.3997</v>
      </c>
    </row>
    <row r="402" spans="1:4" ht="15.6" x14ac:dyDescent="0.3">
      <c r="A402" s="31">
        <v>400</v>
      </c>
      <c r="B402" s="31" t="s">
        <v>49</v>
      </c>
      <c r="C402" s="31" t="s">
        <v>460</v>
      </c>
      <c r="D402" s="36">
        <v>2615570.9832000001</v>
      </c>
    </row>
    <row r="403" spans="1:4" ht="15.6" x14ac:dyDescent="0.3">
      <c r="A403" s="31">
        <v>401</v>
      </c>
      <c r="B403" s="31" t="s">
        <v>49</v>
      </c>
      <c r="C403" s="31" t="s">
        <v>461</v>
      </c>
      <c r="D403" s="36">
        <v>2719810.9876999999</v>
      </c>
    </row>
    <row r="404" spans="1:4" ht="15.6" x14ac:dyDescent="0.3">
      <c r="A404" s="31">
        <v>402</v>
      </c>
      <c r="B404" s="31" t="s">
        <v>49</v>
      </c>
      <c r="C404" s="31" t="s">
        <v>462</v>
      </c>
      <c r="D404" s="36">
        <v>2141180.7781000002</v>
      </c>
    </row>
    <row r="405" spans="1:4" ht="15.6" x14ac:dyDescent="0.3">
      <c r="A405" s="31">
        <v>403</v>
      </c>
      <c r="B405" s="31" t="s">
        <v>49</v>
      </c>
      <c r="C405" s="31" t="s">
        <v>463</v>
      </c>
      <c r="D405" s="36">
        <v>2360727.8476</v>
      </c>
    </row>
    <row r="406" spans="1:4" ht="15.6" x14ac:dyDescent="0.3">
      <c r="A406" s="31">
        <v>404</v>
      </c>
      <c r="B406" s="31" t="s">
        <v>49</v>
      </c>
      <c r="C406" s="31" t="s">
        <v>464</v>
      </c>
      <c r="D406" s="36">
        <v>2910861.2752999999</v>
      </c>
    </row>
    <row r="407" spans="1:4" ht="15.6" x14ac:dyDescent="0.3">
      <c r="A407" s="31">
        <v>405</v>
      </c>
      <c r="B407" s="31" t="s">
        <v>49</v>
      </c>
      <c r="C407" s="31" t="s">
        <v>465</v>
      </c>
      <c r="D407" s="36">
        <v>3403296.5896999999</v>
      </c>
    </row>
    <row r="408" spans="1:4" ht="15.6" x14ac:dyDescent="0.3">
      <c r="A408" s="31">
        <v>406</v>
      </c>
      <c r="B408" s="31" t="s">
        <v>49</v>
      </c>
      <c r="C408" s="31" t="s">
        <v>466</v>
      </c>
      <c r="D408" s="36">
        <v>2220998.0644999999</v>
      </c>
    </row>
    <row r="409" spans="1:4" ht="15.6" x14ac:dyDescent="0.3">
      <c r="A409" s="31">
        <v>407</v>
      </c>
      <c r="B409" s="31" t="s">
        <v>49</v>
      </c>
      <c r="C409" s="31" t="s">
        <v>467</v>
      </c>
      <c r="D409" s="36">
        <v>2611584.5528000002</v>
      </c>
    </row>
    <row r="410" spans="1:4" ht="15.6" x14ac:dyDescent="0.3">
      <c r="A410" s="31">
        <v>408</v>
      </c>
      <c r="B410" s="31" t="s">
        <v>50</v>
      </c>
      <c r="C410" s="31" t="s">
        <v>468</v>
      </c>
      <c r="D410" s="36">
        <v>2653752.0713</v>
      </c>
    </row>
    <row r="411" spans="1:4" ht="15.6" x14ac:dyDescent="0.3">
      <c r="A411" s="31">
        <v>409</v>
      </c>
      <c r="B411" s="31" t="s">
        <v>50</v>
      </c>
      <c r="C411" s="31" t="s">
        <v>469</v>
      </c>
      <c r="D411" s="36">
        <v>2734535.9287</v>
      </c>
    </row>
    <row r="412" spans="1:4" ht="15.6" x14ac:dyDescent="0.3">
      <c r="A412" s="31">
        <v>410</v>
      </c>
      <c r="B412" s="31" t="s">
        <v>50</v>
      </c>
      <c r="C412" s="31" t="s">
        <v>470</v>
      </c>
      <c r="D412" s="36">
        <v>2974916.7516999999</v>
      </c>
    </row>
    <row r="413" spans="1:4" ht="15.6" x14ac:dyDescent="0.3">
      <c r="A413" s="31">
        <v>411</v>
      </c>
      <c r="B413" s="31" t="s">
        <v>50</v>
      </c>
      <c r="C413" s="31" t="s">
        <v>471</v>
      </c>
      <c r="D413" s="36">
        <v>2789280.3191</v>
      </c>
    </row>
    <row r="414" spans="1:4" ht="15.6" x14ac:dyDescent="0.3">
      <c r="A414" s="31">
        <v>412</v>
      </c>
      <c r="B414" s="31" t="s">
        <v>50</v>
      </c>
      <c r="C414" s="31" t="s">
        <v>472</v>
      </c>
      <c r="D414" s="36">
        <v>2608585.7102000001</v>
      </c>
    </row>
    <row r="415" spans="1:4" ht="15.6" x14ac:dyDescent="0.3">
      <c r="A415" s="31">
        <v>413</v>
      </c>
      <c r="B415" s="31" t="s">
        <v>50</v>
      </c>
      <c r="C415" s="31" t="s">
        <v>473</v>
      </c>
      <c r="D415" s="36">
        <v>2440031.2209999999</v>
      </c>
    </row>
    <row r="416" spans="1:4" ht="15.6" x14ac:dyDescent="0.3">
      <c r="A416" s="31">
        <v>414</v>
      </c>
      <c r="B416" s="31" t="s">
        <v>50</v>
      </c>
      <c r="C416" s="31" t="s">
        <v>474</v>
      </c>
      <c r="D416" s="36">
        <v>2448016.3023000001</v>
      </c>
    </row>
    <row r="417" spans="1:4" ht="15.6" x14ac:dyDescent="0.3">
      <c r="A417" s="31">
        <v>415</v>
      </c>
      <c r="B417" s="31" t="s">
        <v>50</v>
      </c>
      <c r="C417" s="31" t="s">
        <v>475</v>
      </c>
      <c r="D417" s="36">
        <v>2621090.7077000001</v>
      </c>
    </row>
    <row r="418" spans="1:4" ht="15.6" x14ac:dyDescent="0.3">
      <c r="A418" s="31">
        <v>416</v>
      </c>
      <c r="B418" s="31" t="s">
        <v>50</v>
      </c>
      <c r="C418" s="31" t="s">
        <v>476</v>
      </c>
      <c r="D418" s="36">
        <v>2458458.4646999999</v>
      </c>
    </row>
    <row r="419" spans="1:4" ht="15.6" x14ac:dyDescent="0.3">
      <c r="A419" s="31">
        <v>417</v>
      </c>
      <c r="B419" s="31" t="s">
        <v>50</v>
      </c>
      <c r="C419" s="31" t="s">
        <v>477</v>
      </c>
      <c r="D419" s="36">
        <v>2964147.5126999998</v>
      </c>
    </row>
    <row r="420" spans="1:4" ht="15.6" x14ac:dyDescent="0.3">
      <c r="A420" s="31">
        <v>418</v>
      </c>
      <c r="B420" s="31" t="s">
        <v>50</v>
      </c>
      <c r="C420" s="31" t="s">
        <v>478</v>
      </c>
      <c r="D420" s="36">
        <v>2446361.6490000002</v>
      </c>
    </row>
    <row r="421" spans="1:4" ht="15.6" x14ac:dyDescent="0.3">
      <c r="A421" s="31">
        <v>419</v>
      </c>
      <c r="B421" s="31" t="s">
        <v>50</v>
      </c>
      <c r="C421" s="31" t="s">
        <v>479</v>
      </c>
      <c r="D421" s="36">
        <v>2717105.2261000001</v>
      </c>
    </row>
    <row r="422" spans="1:4" ht="15.6" x14ac:dyDescent="0.3">
      <c r="A422" s="31">
        <v>420</v>
      </c>
      <c r="B422" s="31" t="s">
        <v>50</v>
      </c>
      <c r="C422" s="31" t="s">
        <v>480</v>
      </c>
      <c r="D422" s="36">
        <v>2961028.7198000001</v>
      </c>
    </row>
    <row r="423" spans="1:4" ht="15.6" x14ac:dyDescent="0.3">
      <c r="A423" s="31">
        <v>421</v>
      </c>
      <c r="B423" s="31" t="s">
        <v>50</v>
      </c>
      <c r="C423" s="31" t="s">
        <v>481</v>
      </c>
      <c r="D423" s="36">
        <v>2954105.2239000001</v>
      </c>
    </row>
    <row r="424" spans="1:4" ht="15.6" x14ac:dyDescent="0.3">
      <c r="A424" s="31">
        <v>422</v>
      </c>
      <c r="B424" s="31" t="s">
        <v>50</v>
      </c>
      <c r="C424" s="31" t="s">
        <v>482</v>
      </c>
      <c r="D424" s="36">
        <v>2579688.3158999998</v>
      </c>
    </row>
    <row r="425" spans="1:4" ht="15.6" x14ac:dyDescent="0.3">
      <c r="A425" s="31">
        <v>423</v>
      </c>
      <c r="B425" s="31" t="s">
        <v>50</v>
      </c>
      <c r="C425" s="31" t="s">
        <v>483</v>
      </c>
      <c r="D425" s="36">
        <v>2906213.1439999999</v>
      </c>
    </row>
    <row r="426" spans="1:4" ht="15.6" x14ac:dyDescent="0.3">
      <c r="A426" s="31">
        <v>424</v>
      </c>
      <c r="B426" s="31" t="s">
        <v>50</v>
      </c>
      <c r="C426" s="31" t="s">
        <v>484</v>
      </c>
      <c r="D426" s="36">
        <v>3000043.6549999998</v>
      </c>
    </row>
    <row r="427" spans="1:4" ht="15.6" x14ac:dyDescent="0.3">
      <c r="A427" s="31">
        <v>425</v>
      </c>
      <c r="B427" s="31" t="s">
        <v>50</v>
      </c>
      <c r="C427" s="31" t="s">
        <v>485</v>
      </c>
      <c r="D427" s="36">
        <v>2871866.5923000001</v>
      </c>
    </row>
    <row r="428" spans="1:4" ht="15.6" x14ac:dyDescent="0.3">
      <c r="A428" s="31">
        <v>426</v>
      </c>
      <c r="B428" s="31" t="s">
        <v>50</v>
      </c>
      <c r="C428" s="31" t="s">
        <v>486</v>
      </c>
      <c r="D428" s="36">
        <v>3149329.2834000001</v>
      </c>
    </row>
    <row r="429" spans="1:4" ht="15.6" x14ac:dyDescent="0.3">
      <c r="A429" s="31">
        <v>427</v>
      </c>
      <c r="B429" s="31" t="s">
        <v>50</v>
      </c>
      <c r="C429" s="31" t="s">
        <v>487</v>
      </c>
      <c r="D429" s="36">
        <v>2507881.7431999999</v>
      </c>
    </row>
    <row r="430" spans="1:4" ht="15.6" x14ac:dyDescent="0.3">
      <c r="A430" s="31">
        <v>428</v>
      </c>
      <c r="B430" s="31" t="s">
        <v>50</v>
      </c>
      <c r="C430" s="31" t="s">
        <v>50</v>
      </c>
      <c r="D430" s="36">
        <v>3454015.9632999999</v>
      </c>
    </row>
    <row r="431" spans="1:4" ht="15.6" x14ac:dyDescent="0.3">
      <c r="A431" s="31">
        <v>429</v>
      </c>
      <c r="B431" s="31" t="s">
        <v>50</v>
      </c>
      <c r="C431" s="31" t="s">
        <v>488</v>
      </c>
      <c r="D431" s="36">
        <v>2430394.0924</v>
      </c>
    </row>
    <row r="432" spans="1:4" ht="15.6" x14ac:dyDescent="0.3">
      <c r="A432" s="31">
        <v>430</v>
      </c>
      <c r="B432" s="31" t="s">
        <v>50</v>
      </c>
      <c r="C432" s="31" t="s">
        <v>489</v>
      </c>
      <c r="D432" s="36">
        <v>2296078.1491999999</v>
      </c>
    </row>
    <row r="433" spans="1:4" ht="15.6" x14ac:dyDescent="0.3">
      <c r="A433" s="31">
        <v>431</v>
      </c>
      <c r="B433" s="31" t="s">
        <v>50</v>
      </c>
      <c r="C433" s="31" t="s">
        <v>490</v>
      </c>
      <c r="D433" s="36">
        <v>2793144.6527999998</v>
      </c>
    </row>
    <row r="434" spans="1:4" ht="15.6" x14ac:dyDescent="0.3">
      <c r="A434" s="31">
        <v>432</v>
      </c>
      <c r="B434" s="31" t="s">
        <v>50</v>
      </c>
      <c r="C434" s="31" t="s">
        <v>491</v>
      </c>
      <c r="D434" s="36">
        <v>2779514.3385999999</v>
      </c>
    </row>
    <row r="435" spans="1:4" ht="15.6" x14ac:dyDescent="0.3">
      <c r="A435" s="31">
        <v>433</v>
      </c>
      <c r="B435" s="31" t="s">
        <v>50</v>
      </c>
      <c r="C435" s="31" t="s">
        <v>492</v>
      </c>
      <c r="D435" s="36">
        <v>2636569.0975000001</v>
      </c>
    </row>
    <row r="436" spans="1:4" ht="15.6" x14ac:dyDescent="0.3">
      <c r="A436" s="31">
        <v>434</v>
      </c>
      <c r="B436" s="31" t="s">
        <v>50</v>
      </c>
      <c r="C436" s="31" t="s">
        <v>493</v>
      </c>
      <c r="D436" s="36">
        <v>2691943.0419000001</v>
      </c>
    </row>
    <row r="437" spans="1:4" ht="15.6" x14ac:dyDescent="0.3">
      <c r="A437" s="31">
        <v>435</v>
      </c>
      <c r="B437" s="31" t="s">
        <v>50</v>
      </c>
      <c r="C437" s="31" t="s">
        <v>494</v>
      </c>
      <c r="D437" s="36">
        <v>2267462.8761999998</v>
      </c>
    </row>
    <row r="438" spans="1:4" ht="15.6" x14ac:dyDescent="0.3">
      <c r="A438" s="31">
        <v>436</v>
      </c>
      <c r="B438" s="31" t="s">
        <v>50</v>
      </c>
      <c r="C438" s="31" t="s">
        <v>495</v>
      </c>
      <c r="D438" s="36">
        <v>2713162.7881</v>
      </c>
    </row>
    <row r="439" spans="1:4" ht="15.6" x14ac:dyDescent="0.3">
      <c r="A439" s="31">
        <v>437</v>
      </c>
      <c r="B439" s="31" t="s">
        <v>50</v>
      </c>
      <c r="C439" s="31" t="s">
        <v>496</v>
      </c>
      <c r="D439" s="36">
        <v>2447436.1378000001</v>
      </c>
    </row>
    <row r="440" spans="1:4" ht="15.6" x14ac:dyDescent="0.3">
      <c r="A440" s="31">
        <v>438</v>
      </c>
      <c r="B440" s="31" t="s">
        <v>50</v>
      </c>
      <c r="C440" s="31" t="s">
        <v>497</v>
      </c>
      <c r="D440" s="36">
        <v>2535758.3840000001</v>
      </c>
    </row>
    <row r="441" spans="1:4" ht="15.6" x14ac:dyDescent="0.3">
      <c r="A441" s="31">
        <v>439</v>
      </c>
      <c r="B441" s="31" t="s">
        <v>50</v>
      </c>
      <c r="C441" s="31" t="s">
        <v>498</v>
      </c>
      <c r="D441" s="36">
        <v>2720816.6908</v>
      </c>
    </row>
    <row r="442" spans="1:4" ht="15.6" x14ac:dyDescent="0.3">
      <c r="A442" s="31">
        <v>440</v>
      </c>
      <c r="B442" s="31" t="s">
        <v>50</v>
      </c>
      <c r="C442" s="31" t="s">
        <v>499</v>
      </c>
      <c r="D442" s="36">
        <v>2636983.9078000002</v>
      </c>
    </row>
    <row r="443" spans="1:4" ht="15.6" x14ac:dyDescent="0.3">
      <c r="A443" s="31">
        <v>441</v>
      </c>
      <c r="B443" s="31" t="s">
        <v>50</v>
      </c>
      <c r="C443" s="31" t="s">
        <v>500</v>
      </c>
      <c r="D443" s="36">
        <v>2584460.5882000001</v>
      </c>
    </row>
    <row r="444" spans="1:4" ht="15.6" x14ac:dyDescent="0.3">
      <c r="A444" s="31">
        <v>442</v>
      </c>
      <c r="B444" s="31" t="s">
        <v>51</v>
      </c>
      <c r="C444" s="31" t="s">
        <v>501</v>
      </c>
      <c r="D444" s="36">
        <v>2069284.1465</v>
      </c>
    </row>
    <row r="445" spans="1:4" ht="15.6" x14ac:dyDescent="0.3">
      <c r="A445" s="31">
        <v>443</v>
      </c>
      <c r="B445" s="31" t="s">
        <v>51</v>
      </c>
      <c r="C445" s="31" t="s">
        <v>502</v>
      </c>
      <c r="D445" s="36">
        <v>3381128.3528</v>
      </c>
    </row>
    <row r="446" spans="1:4" ht="15.6" x14ac:dyDescent="0.3">
      <c r="A446" s="31">
        <v>444</v>
      </c>
      <c r="B446" s="31" t="s">
        <v>51</v>
      </c>
      <c r="C446" s="31" t="s">
        <v>503</v>
      </c>
      <c r="D446" s="36">
        <v>2847896.5321</v>
      </c>
    </row>
    <row r="447" spans="1:4" ht="15.6" x14ac:dyDescent="0.3">
      <c r="A447" s="31">
        <v>445</v>
      </c>
      <c r="B447" s="31" t="s">
        <v>51</v>
      </c>
      <c r="C447" s="31" t="s">
        <v>504</v>
      </c>
      <c r="D447" s="36">
        <v>2351418.1916</v>
      </c>
    </row>
    <row r="448" spans="1:4" ht="15.6" x14ac:dyDescent="0.3">
      <c r="A448" s="31">
        <v>446</v>
      </c>
      <c r="B448" s="31" t="s">
        <v>51</v>
      </c>
      <c r="C448" s="31" t="s">
        <v>505</v>
      </c>
      <c r="D448" s="36">
        <v>3131630.6581999999</v>
      </c>
    </row>
    <row r="449" spans="1:4" ht="15.6" x14ac:dyDescent="0.3">
      <c r="A449" s="31">
        <v>447</v>
      </c>
      <c r="B449" s="31" t="s">
        <v>51</v>
      </c>
      <c r="C449" s="31" t="s">
        <v>506</v>
      </c>
      <c r="D449" s="36">
        <v>3831360.6701000002</v>
      </c>
    </row>
    <row r="450" spans="1:4" ht="15.6" x14ac:dyDescent="0.3">
      <c r="A450" s="31">
        <v>448</v>
      </c>
      <c r="B450" s="31" t="s">
        <v>51</v>
      </c>
      <c r="C450" s="31" t="s">
        <v>507</v>
      </c>
      <c r="D450" s="36">
        <v>2610199.9988000002</v>
      </c>
    </row>
    <row r="451" spans="1:4" ht="15.6" x14ac:dyDescent="0.3">
      <c r="A451" s="31">
        <v>449</v>
      </c>
      <c r="B451" s="31" t="s">
        <v>51</v>
      </c>
      <c r="C451" s="31" t="s">
        <v>508</v>
      </c>
      <c r="D451" s="36">
        <v>2772958.4086000002</v>
      </c>
    </row>
    <row r="452" spans="1:4" ht="15.6" x14ac:dyDescent="0.3">
      <c r="A452" s="31">
        <v>450</v>
      </c>
      <c r="B452" s="31" t="s">
        <v>51</v>
      </c>
      <c r="C452" s="31" t="s">
        <v>509</v>
      </c>
      <c r="D452" s="36">
        <v>3444884.7903</v>
      </c>
    </row>
    <row r="453" spans="1:4" ht="15.6" x14ac:dyDescent="0.3">
      <c r="A453" s="31">
        <v>451</v>
      </c>
      <c r="B453" s="31" t="s">
        <v>51</v>
      </c>
      <c r="C453" s="31" t="s">
        <v>510</v>
      </c>
      <c r="D453" s="36">
        <v>2398698.6417999999</v>
      </c>
    </row>
    <row r="454" spans="1:4" ht="15.6" x14ac:dyDescent="0.3">
      <c r="A454" s="31">
        <v>452</v>
      </c>
      <c r="B454" s="31" t="s">
        <v>51</v>
      </c>
      <c r="C454" s="31" t="s">
        <v>511</v>
      </c>
      <c r="D454" s="36">
        <v>2533651.7900999999</v>
      </c>
    </row>
    <row r="455" spans="1:4" ht="15.6" x14ac:dyDescent="0.3">
      <c r="A455" s="31">
        <v>453</v>
      </c>
      <c r="B455" s="31" t="s">
        <v>51</v>
      </c>
      <c r="C455" s="31" t="s">
        <v>512</v>
      </c>
      <c r="D455" s="36">
        <v>2795168.6475999998</v>
      </c>
    </row>
    <row r="456" spans="1:4" ht="15.6" x14ac:dyDescent="0.3">
      <c r="A456" s="31">
        <v>454</v>
      </c>
      <c r="B456" s="31" t="s">
        <v>51</v>
      </c>
      <c r="C456" s="31" t="s">
        <v>513</v>
      </c>
      <c r="D456" s="36">
        <v>2326190.8687</v>
      </c>
    </row>
    <row r="457" spans="1:4" ht="15.6" x14ac:dyDescent="0.3">
      <c r="A457" s="31">
        <v>455</v>
      </c>
      <c r="B457" s="31" t="s">
        <v>51</v>
      </c>
      <c r="C457" s="31" t="s">
        <v>514</v>
      </c>
      <c r="D457" s="36">
        <v>2669456.0454000002</v>
      </c>
    </row>
    <row r="458" spans="1:4" ht="15.6" x14ac:dyDescent="0.3">
      <c r="A458" s="31">
        <v>456</v>
      </c>
      <c r="B458" s="31" t="s">
        <v>51</v>
      </c>
      <c r="C458" s="31" t="s">
        <v>515</v>
      </c>
      <c r="D458" s="36">
        <v>3088307.8793000001</v>
      </c>
    </row>
    <row r="459" spans="1:4" ht="15.6" x14ac:dyDescent="0.3">
      <c r="A459" s="31">
        <v>457</v>
      </c>
      <c r="B459" s="31" t="s">
        <v>51</v>
      </c>
      <c r="C459" s="31" t="s">
        <v>516</v>
      </c>
      <c r="D459" s="36">
        <v>2474333.0951999999</v>
      </c>
    </row>
    <row r="460" spans="1:4" ht="15.6" x14ac:dyDescent="0.3">
      <c r="A460" s="31">
        <v>458</v>
      </c>
      <c r="B460" s="31" t="s">
        <v>51</v>
      </c>
      <c r="C460" s="31" t="s">
        <v>517</v>
      </c>
      <c r="D460" s="36">
        <v>2438378.1047</v>
      </c>
    </row>
    <row r="461" spans="1:4" ht="15.6" x14ac:dyDescent="0.3">
      <c r="A461" s="31">
        <v>459</v>
      </c>
      <c r="B461" s="31" t="s">
        <v>51</v>
      </c>
      <c r="C461" s="31" t="s">
        <v>518</v>
      </c>
      <c r="D461" s="36">
        <v>2530425.1647999999</v>
      </c>
    </row>
    <row r="462" spans="1:4" ht="15.6" x14ac:dyDescent="0.3">
      <c r="A462" s="31">
        <v>460</v>
      </c>
      <c r="B462" s="31" t="s">
        <v>51</v>
      </c>
      <c r="C462" s="31" t="s">
        <v>519</v>
      </c>
      <c r="D462" s="36">
        <v>3061475.932</v>
      </c>
    </row>
    <row r="463" spans="1:4" ht="15.6" x14ac:dyDescent="0.3">
      <c r="A463" s="31">
        <v>461</v>
      </c>
      <c r="B463" s="31" t="s">
        <v>51</v>
      </c>
      <c r="C463" s="31" t="s">
        <v>520</v>
      </c>
      <c r="D463" s="36">
        <v>2352532.6011999999</v>
      </c>
    </row>
    <row r="464" spans="1:4" ht="15.6" x14ac:dyDescent="0.3">
      <c r="A464" s="31">
        <v>462</v>
      </c>
      <c r="B464" s="31" t="s">
        <v>51</v>
      </c>
      <c r="C464" s="31" t="s">
        <v>521</v>
      </c>
      <c r="D464" s="36">
        <v>2809977.5485999999</v>
      </c>
    </row>
    <row r="465" spans="1:4" ht="15.6" x14ac:dyDescent="0.3">
      <c r="A465" s="31">
        <v>463</v>
      </c>
      <c r="B465" s="31" t="s">
        <v>52</v>
      </c>
      <c r="C465" s="31" t="s">
        <v>522</v>
      </c>
      <c r="D465" s="36">
        <v>3001459.4081999999</v>
      </c>
    </row>
    <row r="466" spans="1:4" ht="15.6" x14ac:dyDescent="0.3">
      <c r="A466" s="31">
        <v>464</v>
      </c>
      <c r="B466" s="31" t="s">
        <v>52</v>
      </c>
      <c r="C466" s="31" t="s">
        <v>523</v>
      </c>
      <c r="D466" s="36">
        <v>2653967.4421999999</v>
      </c>
    </row>
    <row r="467" spans="1:4" ht="15.6" x14ac:dyDescent="0.3">
      <c r="A467" s="31">
        <v>465</v>
      </c>
      <c r="B467" s="31" t="s">
        <v>52</v>
      </c>
      <c r="C467" s="31" t="s">
        <v>524</v>
      </c>
      <c r="D467" s="36">
        <v>3349435.5284000002</v>
      </c>
    </row>
    <row r="468" spans="1:4" ht="15.6" x14ac:dyDescent="0.3">
      <c r="A468" s="31">
        <v>466</v>
      </c>
      <c r="B468" s="31" t="s">
        <v>52</v>
      </c>
      <c r="C468" s="31" t="s">
        <v>525</v>
      </c>
      <c r="D468" s="36">
        <v>2652048.7474000002</v>
      </c>
    </row>
    <row r="469" spans="1:4" ht="15.6" x14ac:dyDescent="0.3">
      <c r="A469" s="31">
        <v>467</v>
      </c>
      <c r="B469" s="31" t="s">
        <v>52</v>
      </c>
      <c r="C469" s="31" t="s">
        <v>526</v>
      </c>
      <c r="D469" s="36">
        <v>3626174.3860999998</v>
      </c>
    </row>
    <row r="470" spans="1:4" ht="15.6" x14ac:dyDescent="0.3">
      <c r="A470" s="31">
        <v>468</v>
      </c>
      <c r="B470" s="31" t="s">
        <v>52</v>
      </c>
      <c r="C470" s="31" t="s">
        <v>527</v>
      </c>
      <c r="D470" s="36">
        <v>2819377.1236999999</v>
      </c>
    </row>
    <row r="471" spans="1:4" ht="15.6" x14ac:dyDescent="0.3">
      <c r="A471" s="31">
        <v>469</v>
      </c>
      <c r="B471" s="31" t="s">
        <v>52</v>
      </c>
      <c r="C471" s="31" t="s">
        <v>528</v>
      </c>
      <c r="D471" s="36">
        <v>2365713.4542</v>
      </c>
    </row>
    <row r="472" spans="1:4" ht="15.6" x14ac:dyDescent="0.3">
      <c r="A472" s="31">
        <v>470</v>
      </c>
      <c r="B472" s="31" t="s">
        <v>52</v>
      </c>
      <c r="C472" s="31" t="s">
        <v>529</v>
      </c>
      <c r="D472" s="36">
        <v>2772146.92</v>
      </c>
    </row>
    <row r="473" spans="1:4" ht="15.6" x14ac:dyDescent="0.3">
      <c r="A473" s="31">
        <v>471</v>
      </c>
      <c r="B473" s="31" t="s">
        <v>52</v>
      </c>
      <c r="C473" s="31" t="s">
        <v>530</v>
      </c>
      <c r="D473" s="36">
        <v>2718655.2485000002</v>
      </c>
    </row>
    <row r="474" spans="1:4" ht="15.6" x14ac:dyDescent="0.3">
      <c r="A474" s="31">
        <v>472</v>
      </c>
      <c r="B474" s="31" t="s">
        <v>52</v>
      </c>
      <c r="C474" s="31" t="s">
        <v>531</v>
      </c>
      <c r="D474" s="36">
        <v>2874235.3990000002</v>
      </c>
    </row>
    <row r="475" spans="1:4" ht="15.6" x14ac:dyDescent="0.3">
      <c r="A475" s="31">
        <v>473</v>
      </c>
      <c r="B475" s="31" t="s">
        <v>52</v>
      </c>
      <c r="C475" s="31" t="s">
        <v>52</v>
      </c>
      <c r="D475" s="36">
        <v>2530156.7207999998</v>
      </c>
    </row>
    <row r="476" spans="1:4" ht="15.6" x14ac:dyDescent="0.3">
      <c r="A476" s="31">
        <v>474</v>
      </c>
      <c r="B476" s="31" t="s">
        <v>52</v>
      </c>
      <c r="C476" s="31" t="s">
        <v>532</v>
      </c>
      <c r="D476" s="36">
        <v>3230269.5052999998</v>
      </c>
    </row>
    <row r="477" spans="1:4" ht="15.6" x14ac:dyDescent="0.3">
      <c r="A477" s="31">
        <v>475</v>
      </c>
      <c r="B477" s="31" t="s">
        <v>52</v>
      </c>
      <c r="C477" s="31" t="s">
        <v>533</v>
      </c>
      <c r="D477" s="36">
        <v>2132170.6609</v>
      </c>
    </row>
    <row r="478" spans="1:4" ht="15.6" x14ac:dyDescent="0.3">
      <c r="A478" s="31">
        <v>476</v>
      </c>
      <c r="B478" s="31" t="s">
        <v>52</v>
      </c>
      <c r="C478" s="31" t="s">
        <v>534</v>
      </c>
      <c r="D478" s="36">
        <v>3099855.9939000001</v>
      </c>
    </row>
    <row r="479" spans="1:4" ht="15.6" x14ac:dyDescent="0.3">
      <c r="A479" s="31">
        <v>477</v>
      </c>
      <c r="B479" s="31" t="s">
        <v>52</v>
      </c>
      <c r="C479" s="31" t="s">
        <v>535</v>
      </c>
      <c r="D479" s="36">
        <v>2069960.9864000001</v>
      </c>
    </row>
    <row r="480" spans="1:4" ht="15.6" x14ac:dyDescent="0.3">
      <c r="A480" s="31">
        <v>478</v>
      </c>
      <c r="B480" s="31" t="s">
        <v>52</v>
      </c>
      <c r="C480" s="31" t="s">
        <v>536</v>
      </c>
      <c r="D480" s="36">
        <v>3000971.6812999998</v>
      </c>
    </row>
    <row r="481" spans="1:4" ht="15.6" x14ac:dyDescent="0.3">
      <c r="A481" s="31">
        <v>479</v>
      </c>
      <c r="B481" s="31" t="s">
        <v>52</v>
      </c>
      <c r="C481" s="31" t="s">
        <v>537</v>
      </c>
      <c r="D481" s="36">
        <v>3753201.2884</v>
      </c>
    </row>
    <row r="482" spans="1:4" ht="15.6" x14ac:dyDescent="0.3">
      <c r="A482" s="31">
        <v>480</v>
      </c>
      <c r="B482" s="31" t="s">
        <v>52</v>
      </c>
      <c r="C482" s="31" t="s">
        <v>538</v>
      </c>
      <c r="D482" s="36">
        <v>2835080.0839999998</v>
      </c>
    </row>
    <row r="483" spans="1:4" ht="15.6" x14ac:dyDescent="0.3">
      <c r="A483" s="31">
        <v>481</v>
      </c>
      <c r="B483" s="31" t="s">
        <v>52</v>
      </c>
      <c r="C483" s="31" t="s">
        <v>539</v>
      </c>
      <c r="D483" s="36">
        <v>2684384.0784</v>
      </c>
    </row>
    <row r="484" spans="1:4" ht="15.6" x14ac:dyDescent="0.3">
      <c r="A484" s="31">
        <v>482</v>
      </c>
      <c r="B484" s="31" t="s">
        <v>52</v>
      </c>
      <c r="C484" s="31" t="s">
        <v>540</v>
      </c>
      <c r="D484" s="36">
        <v>2878308.7289</v>
      </c>
    </row>
    <row r="485" spans="1:4" ht="15.6" x14ac:dyDescent="0.3">
      <c r="A485" s="31">
        <v>483</v>
      </c>
      <c r="B485" s="31" t="s">
        <v>52</v>
      </c>
      <c r="C485" s="31" t="s">
        <v>541</v>
      </c>
      <c r="D485" s="36">
        <v>2816325.6844000001</v>
      </c>
    </row>
    <row r="486" spans="1:4" ht="15.6" x14ac:dyDescent="0.3">
      <c r="A486" s="31">
        <v>484</v>
      </c>
      <c r="B486" s="31" t="s">
        <v>53</v>
      </c>
      <c r="C486" s="31" t="s">
        <v>542</v>
      </c>
      <c r="D486" s="36">
        <v>2432326.7332000001</v>
      </c>
    </row>
    <row r="487" spans="1:4" ht="15.6" x14ac:dyDescent="0.3">
      <c r="A487" s="31">
        <v>485</v>
      </c>
      <c r="B487" s="31" t="s">
        <v>53</v>
      </c>
      <c r="C487" s="31" t="s">
        <v>543</v>
      </c>
      <c r="D487" s="36">
        <v>3999820.3072000002</v>
      </c>
    </row>
    <row r="488" spans="1:4" ht="15.6" x14ac:dyDescent="0.3">
      <c r="A488" s="31">
        <v>486</v>
      </c>
      <c r="B488" s="31" t="s">
        <v>53</v>
      </c>
      <c r="C488" s="31" t="s">
        <v>544</v>
      </c>
      <c r="D488" s="36">
        <v>3065611.1932999999</v>
      </c>
    </row>
    <row r="489" spans="1:4" ht="15.6" x14ac:dyDescent="0.3">
      <c r="A489" s="31">
        <v>487</v>
      </c>
      <c r="B489" s="31" t="s">
        <v>53</v>
      </c>
      <c r="C489" s="31" t="s">
        <v>43</v>
      </c>
      <c r="D489" s="36">
        <v>1866889.0181</v>
      </c>
    </row>
    <row r="490" spans="1:4" ht="15.6" x14ac:dyDescent="0.3">
      <c r="A490" s="31">
        <v>488</v>
      </c>
      <c r="B490" s="31" t="s">
        <v>53</v>
      </c>
      <c r="C490" s="31" t="s">
        <v>545</v>
      </c>
      <c r="D490" s="36">
        <v>3239247.2714999998</v>
      </c>
    </row>
    <row r="491" spans="1:4" ht="15.6" x14ac:dyDescent="0.3">
      <c r="A491" s="31">
        <v>489</v>
      </c>
      <c r="B491" s="31" t="s">
        <v>53</v>
      </c>
      <c r="C491" s="31" t="s">
        <v>546</v>
      </c>
      <c r="D491" s="36">
        <v>2784091.8325999998</v>
      </c>
    </row>
    <row r="492" spans="1:4" ht="15.6" x14ac:dyDescent="0.3">
      <c r="A492" s="31">
        <v>490</v>
      </c>
      <c r="B492" s="31" t="s">
        <v>53</v>
      </c>
      <c r="C492" s="31" t="s">
        <v>547</v>
      </c>
      <c r="D492" s="36">
        <v>2814096.5992000001</v>
      </c>
    </row>
    <row r="493" spans="1:4" ht="15.6" x14ac:dyDescent="0.3">
      <c r="A493" s="31">
        <v>491</v>
      </c>
      <c r="B493" s="31" t="s">
        <v>53</v>
      </c>
      <c r="C493" s="31" t="s">
        <v>548</v>
      </c>
      <c r="D493" s="36">
        <v>3318437.2938999999</v>
      </c>
    </row>
    <row r="494" spans="1:4" ht="15.6" x14ac:dyDescent="0.3">
      <c r="A494" s="31">
        <v>492</v>
      </c>
      <c r="B494" s="31" t="s">
        <v>53</v>
      </c>
      <c r="C494" s="31" t="s">
        <v>549</v>
      </c>
      <c r="D494" s="36">
        <v>2399012.6030999999</v>
      </c>
    </row>
    <row r="495" spans="1:4" ht="15.6" x14ac:dyDescent="0.3">
      <c r="A495" s="31">
        <v>493</v>
      </c>
      <c r="B495" s="31" t="s">
        <v>53</v>
      </c>
      <c r="C495" s="31" t="s">
        <v>550</v>
      </c>
      <c r="D495" s="36">
        <v>3190271.9334</v>
      </c>
    </row>
    <row r="496" spans="1:4" ht="15.6" x14ac:dyDescent="0.3">
      <c r="A496" s="31">
        <v>494</v>
      </c>
      <c r="B496" s="31" t="s">
        <v>53</v>
      </c>
      <c r="C496" s="31" t="s">
        <v>551</v>
      </c>
      <c r="D496" s="36">
        <v>2529022.2085000002</v>
      </c>
    </row>
    <row r="497" spans="1:4" ht="15.6" x14ac:dyDescent="0.3">
      <c r="A497" s="31">
        <v>495</v>
      </c>
      <c r="B497" s="31" t="s">
        <v>53</v>
      </c>
      <c r="C497" s="31" t="s">
        <v>552</v>
      </c>
      <c r="D497" s="36">
        <v>2246360.5460999999</v>
      </c>
    </row>
    <row r="498" spans="1:4" ht="15.6" x14ac:dyDescent="0.3">
      <c r="A498" s="31">
        <v>496</v>
      </c>
      <c r="B498" s="31" t="s">
        <v>53</v>
      </c>
      <c r="C498" s="31" t="s">
        <v>553</v>
      </c>
      <c r="D498" s="36">
        <v>1879567.6832999999</v>
      </c>
    </row>
    <row r="499" spans="1:4" ht="15.6" x14ac:dyDescent="0.3">
      <c r="A499" s="31">
        <v>497</v>
      </c>
      <c r="B499" s="31" t="s">
        <v>53</v>
      </c>
      <c r="C499" s="31" t="s">
        <v>554</v>
      </c>
      <c r="D499" s="36">
        <v>1871597.4118999999</v>
      </c>
    </row>
    <row r="500" spans="1:4" ht="15.6" x14ac:dyDescent="0.3">
      <c r="A500" s="31">
        <v>498</v>
      </c>
      <c r="B500" s="31" t="s">
        <v>53</v>
      </c>
      <c r="C500" s="31" t="s">
        <v>555</v>
      </c>
      <c r="D500" s="36">
        <v>2137052.8919000002</v>
      </c>
    </row>
    <row r="501" spans="1:4" ht="15.6" x14ac:dyDescent="0.3">
      <c r="A501" s="31">
        <v>499</v>
      </c>
      <c r="B501" s="31" t="s">
        <v>53</v>
      </c>
      <c r="C501" s="31" t="s">
        <v>556</v>
      </c>
      <c r="D501" s="36">
        <v>2586573.5044999998</v>
      </c>
    </row>
    <row r="502" spans="1:4" ht="15.6" x14ac:dyDescent="0.3">
      <c r="A502" s="31">
        <v>500</v>
      </c>
      <c r="B502" s="31" t="s">
        <v>54</v>
      </c>
      <c r="C502" s="31" t="s">
        <v>557</v>
      </c>
      <c r="D502" s="36">
        <v>3629770.6039999998</v>
      </c>
    </row>
    <row r="503" spans="1:4" ht="15.6" x14ac:dyDescent="0.3">
      <c r="A503" s="31">
        <v>501</v>
      </c>
      <c r="B503" s="31" t="s">
        <v>54</v>
      </c>
      <c r="C503" s="31" t="s">
        <v>558</v>
      </c>
      <c r="D503" s="36">
        <v>4665590.3684999999</v>
      </c>
    </row>
    <row r="504" spans="1:4" ht="15.6" x14ac:dyDescent="0.3">
      <c r="A504" s="31">
        <v>502</v>
      </c>
      <c r="B504" s="31" t="s">
        <v>54</v>
      </c>
      <c r="C504" s="31" t="s">
        <v>559</v>
      </c>
      <c r="D504" s="36">
        <v>7524154.1771999998</v>
      </c>
    </row>
    <row r="505" spans="1:4" ht="15.6" x14ac:dyDescent="0.3">
      <c r="A505" s="31">
        <v>503</v>
      </c>
      <c r="B505" s="31" t="s">
        <v>54</v>
      </c>
      <c r="C505" s="31" t="s">
        <v>560</v>
      </c>
      <c r="D505" s="36">
        <v>2940766.7971000001</v>
      </c>
    </row>
    <row r="506" spans="1:4" ht="15.6" x14ac:dyDescent="0.3">
      <c r="A506" s="31">
        <v>504</v>
      </c>
      <c r="B506" s="31" t="s">
        <v>54</v>
      </c>
      <c r="C506" s="31" t="s">
        <v>561</v>
      </c>
      <c r="D506" s="36">
        <v>2472438.1140999999</v>
      </c>
    </row>
    <row r="507" spans="1:4" ht="15.6" x14ac:dyDescent="0.3">
      <c r="A507" s="31">
        <v>505</v>
      </c>
      <c r="B507" s="31" t="s">
        <v>54</v>
      </c>
      <c r="C507" s="31" t="s">
        <v>562</v>
      </c>
      <c r="D507" s="36">
        <v>2764094.5948999999</v>
      </c>
    </row>
    <row r="508" spans="1:4" ht="15.6" x14ac:dyDescent="0.3">
      <c r="A508" s="31">
        <v>506</v>
      </c>
      <c r="B508" s="31" t="s">
        <v>54</v>
      </c>
      <c r="C508" s="31" t="s">
        <v>563</v>
      </c>
      <c r="D508" s="36">
        <v>2537861.1304000001</v>
      </c>
    </row>
    <row r="509" spans="1:4" ht="15.6" x14ac:dyDescent="0.3">
      <c r="A509" s="31">
        <v>507</v>
      </c>
      <c r="B509" s="31" t="s">
        <v>54</v>
      </c>
      <c r="C509" s="31" t="s">
        <v>564</v>
      </c>
      <c r="D509" s="36">
        <v>3061659.4641999998</v>
      </c>
    </row>
    <row r="510" spans="1:4" ht="15.6" x14ac:dyDescent="0.3">
      <c r="A510" s="31">
        <v>508</v>
      </c>
      <c r="B510" s="31" t="s">
        <v>54</v>
      </c>
      <c r="C510" s="31" t="s">
        <v>565</v>
      </c>
      <c r="D510" s="36">
        <v>2044381.9978</v>
      </c>
    </row>
    <row r="511" spans="1:4" ht="15.6" x14ac:dyDescent="0.3">
      <c r="A511" s="31">
        <v>509</v>
      </c>
      <c r="B511" s="31" t="s">
        <v>54</v>
      </c>
      <c r="C511" s="31" t="s">
        <v>566</v>
      </c>
      <c r="D511" s="36">
        <v>3485877.14</v>
      </c>
    </row>
    <row r="512" spans="1:4" ht="15.6" x14ac:dyDescent="0.3">
      <c r="A512" s="31">
        <v>510</v>
      </c>
      <c r="B512" s="31" t="s">
        <v>54</v>
      </c>
      <c r="C512" s="31" t="s">
        <v>567</v>
      </c>
      <c r="D512" s="36">
        <v>3013368.3413999998</v>
      </c>
    </row>
    <row r="513" spans="1:4" ht="15.6" x14ac:dyDescent="0.3">
      <c r="A513" s="31">
        <v>511</v>
      </c>
      <c r="B513" s="31" t="s">
        <v>54</v>
      </c>
      <c r="C513" s="31" t="s">
        <v>568</v>
      </c>
      <c r="D513" s="36">
        <v>4143232.0087000001</v>
      </c>
    </row>
    <row r="514" spans="1:4" ht="15.6" x14ac:dyDescent="0.3">
      <c r="A514" s="31">
        <v>512</v>
      </c>
      <c r="B514" s="31" t="s">
        <v>54</v>
      </c>
      <c r="C514" s="31" t="s">
        <v>569</v>
      </c>
      <c r="D514" s="36">
        <v>4482709.3202999998</v>
      </c>
    </row>
    <row r="515" spans="1:4" ht="15.6" x14ac:dyDescent="0.3">
      <c r="A515" s="31">
        <v>513</v>
      </c>
      <c r="B515" s="31" t="s">
        <v>54</v>
      </c>
      <c r="C515" s="31" t="s">
        <v>570</v>
      </c>
      <c r="D515" s="36">
        <v>2413111.7384000001</v>
      </c>
    </row>
    <row r="516" spans="1:4" ht="15.6" x14ac:dyDescent="0.3">
      <c r="A516" s="31">
        <v>514</v>
      </c>
      <c r="B516" s="31" t="s">
        <v>54</v>
      </c>
      <c r="C516" s="31" t="s">
        <v>571</v>
      </c>
      <c r="D516" s="36">
        <v>2911806.8634000001</v>
      </c>
    </row>
    <row r="517" spans="1:4" ht="15.6" x14ac:dyDescent="0.3">
      <c r="A517" s="31">
        <v>515</v>
      </c>
      <c r="B517" s="31" t="s">
        <v>54</v>
      </c>
      <c r="C517" s="31" t="s">
        <v>572</v>
      </c>
      <c r="D517" s="36">
        <v>4359193.6381999999</v>
      </c>
    </row>
    <row r="518" spans="1:4" ht="15.6" x14ac:dyDescent="0.3">
      <c r="A518" s="31">
        <v>516</v>
      </c>
      <c r="B518" s="31" t="s">
        <v>54</v>
      </c>
      <c r="C518" s="31" t="s">
        <v>573</v>
      </c>
      <c r="D518" s="36">
        <v>4229808.4291000003</v>
      </c>
    </row>
    <row r="519" spans="1:4" ht="15.6" x14ac:dyDescent="0.3">
      <c r="A519" s="31">
        <v>517</v>
      </c>
      <c r="B519" s="31" t="s">
        <v>54</v>
      </c>
      <c r="C519" s="31" t="s">
        <v>574</v>
      </c>
      <c r="D519" s="36">
        <v>4318988.1374000004</v>
      </c>
    </row>
    <row r="520" spans="1:4" ht="15.6" x14ac:dyDescent="0.3">
      <c r="A520" s="31">
        <v>518</v>
      </c>
      <c r="B520" s="31" t="s">
        <v>54</v>
      </c>
      <c r="C520" s="31" t="s">
        <v>575</v>
      </c>
      <c r="D520" s="36">
        <v>3340333.4788000002</v>
      </c>
    </row>
    <row r="521" spans="1:4" ht="15.6" x14ac:dyDescent="0.3">
      <c r="A521" s="31">
        <v>519</v>
      </c>
      <c r="B521" s="31" t="s">
        <v>54</v>
      </c>
      <c r="C521" s="31" t="s">
        <v>576</v>
      </c>
      <c r="D521" s="36">
        <v>3820916.4654000001</v>
      </c>
    </row>
    <row r="522" spans="1:4" ht="15.6" x14ac:dyDescent="0.3">
      <c r="A522" s="31">
        <v>520</v>
      </c>
      <c r="B522" s="31" t="s">
        <v>55</v>
      </c>
      <c r="C522" s="31" t="s">
        <v>577</v>
      </c>
      <c r="D522" s="36">
        <v>2500030.5772000002</v>
      </c>
    </row>
    <row r="523" spans="1:4" ht="15.6" x14ac:dyDescent="0.3">
      <c r="A523" s="31">
        <v>521</v>
      </c>
      <c r="B523" s="31" t="s">
        <v>55</v>
      </c>
      <c r="C523" s="31" t="s">
        <v>578</v>
      </c>
      <c r="D523" s="36">
        <v>2817985.8665</v>
      </c>
    </row>
    <row r="524" spans="1:4" ht="15.6" x14ac:dyDescent="0.3">
      <c r="A524" s="31">
        <v>522</v>
      </c>
      <c r="B524" s="31" t="s">
        <v>55</v>
      </c>
      <c r="C524" s="31" t="s">
        <v>579</v>
      </c>
      <c r="D524" s="36">
        <v>2885367.3755000001</v>
      </c>
    </row>
    <row r="525" spans="1:4" ht="15.6" x14ac:dyDescent="0.3">
      <c r="A525" s="31">
        <v>523</v>
      </c>
      <c r="B525" s="31" t="s">
        <v>55</v>
      </c>
      <c r="C525" s="31" t="s">
        <v>580</v>
      </c>
      <c r="D525" s="36">
        <v>3404340.3001999999</v>
      </c>
    </row>
    <row r="526" spans="1:4" ht="15.6" x14ac:dyDescent="0.3">
      <c r="A526" s="31">
        <v>524</v>
      </c>
      <c r="B526" s="31" t="s">
        <v>55</v>
      </c>
      <c r="C526" s="31" t="s">
        <v>581</v>
      </c>
      <c r="D526" s="36">
        <v>2430845.4778999998</v>
      </c>
    </row>
    <row r="527" spans="1:4" ht="15.6" x14ac:dyDescent="0.3">
      <c r="A527" s="31">
        <v>525</v>
      </c>
      <c r="B527" s="31" t="s">
        <v>55</v>
      </c>
      <c r="C527" s="31" t="s">
        <v>582</v>
      </c>
      <c r="D527" s="36">
        <v>2285807.4065999999</v>
      </c>
    </row>
    <row r="528" spans="1:4" ht="15.6" x14ac:dyDescent="0.3">
      <c r="A528" s="31">
        <v>526</v>
      </c>
      <c r="B528" s="31" t="s">
        <v>55</v>
      </c>
      <c r="C528" s="31" t="s">
        <v>583</v>
      </c>
      <c r="D528" s="36">
        <v>2611740.2672000001</v>
      </c>
    </row>
    <row r="529" spans="1:4" ht="15.6" x14ac:dyDescent="0.3">
      <c r="A529" s="31">
        <v>527</v>
      </c>
      <c r="B529" s="31" t="s">
        <v>55</v>
      </c>
      <c r="C529" s="31" t="s">
        <v>584</v>
      </c>
      <c r="D529" s="36">
        <v>4086743.7146000001</v>
      </c>
    </row>
    <row r="530" spans="1:4" ht="15.6" x14ac:dyDescent="0.3">
      <c r="A530" s="31">
        <v>528</v>
      </c>
      <c r="B530" s="31" t="s">
        <v>55</v>
      </c>
      <c r="C530" s="31" t="s">
        <v>69</v>
      </c>
      <c r="D530" s="36">
        <v>3787367.4594999999</v>
      </c>
    </row>
    <row r="531" spans="1:4" ht="15.6" x14ac:dyDescent="0.3">
      <c r="A531" s="31">
        <v>529</v>
      </c>
      <c r="B531" s="31" t="s">
        <v>55</v>
      </c>
      <c r="C531" s="31" t="s">
        <v>823</v>
      </c>
      <c r="D531" s="36">
        <v>2897278.4437000002</v>
      </c>
    </row>
    <row r="532" spans="1:4" ht="15.6" x14ac:dyDescent="0.3">
      <c r="A532" s="31">
        <v>530</v>
      </c>
      <c r="B532" s="31" t="s">
        <v>55</v>
      </c>
      <c r="C532" s="31" t="s">
        <v>198</v>
      </c>
      <c r="D532" s="36">
        <v>2773255.3601000002</v>
      </c>
    </row>
    <row r="533" spans="1:4" ht="15.6" x14ac:dyDescent="0.3">
      <c r="A533" s="31">
        <v>531</v>
      </c>
      <c r="B533" s="31" t="s">
        <v>55</v>
      </c>
      <c r="C533" s="31" t="s">
        <v>585</v>
      </c>
      <c r="D533" s="36">
        <v>2946384.7672000001</v>
      </c>
    </row>
    <row r="534" spans="1:4" ht="15.6" x14ac:dyDescent="0.3">
      <c r="A534" s="31">
        <v>532</v>
      </c>
      <c r="B534" s="31" t="s">
        <v>55</v>
      </c>
      <c r="C534" s="31" t="s">
        <v>586</v>
      </c>
      <c r="D534" s="36">
        <v>2365255.2078</v>
      </c>
    </row>
    <row r="535" spans="1:4" ht="15.6" x14ac:dyDescent="0.3">
      <c r="A535" s="31">
        <v>533</v>
      </c>
      <c r="B535" s="31" t="s">
        <v>56</v>
      </c>
      <c r="C535" s="31" t="s">
        <v>587</v>
      </c>
      <c r="D535" s="36">
        <v>2600773.8812000002</v>
      </c>
    </row>
    <row r="536" spans="1:4" ht="15.6" x14ac:dyDescent="0.3">
      <c r="A536" s="31">
        <v>534</v>
      </c>
      <c r="B536" s="31" t="s">
        <v>56</v>
      </c>
      <c r="C536" s="31" t="s">
        <v>588</v>
      </c>
      <c r="D536" s="36">
        <v>2232941.7067</v>
      </c>
    </row>
    <row r="537" spans="1:4" ht="15.6" x14ac:dyDescent="0.3">
      <c r="A537" s="31">
        <v>535</v>
      </c>
      <c r="B537" s="31" t="s">
        <v>56</v>
      </c>
      <c r="C537" s="31" t="s">
        <v>589</v>
      </c>
      <c r="D537" s="36">
        <v>2557181.8229999999</v>
      </c>
    </row>
    <row r="538" spans="1:4" ht="15.6" x14ac:dyDescent="0.3">
      <c r="A538" s="31">
        <v>536</v>
      </c>
      <c r="B538" s="31" t="s">
        <v>56</v>
      </c>
      <c r="C538" s="31" t="s">
        <v>590</v>
      </c>
      <c r="D538" s="36">
        <v>4162716.3656000001</v>
      </c>
    </row>
    <row r="539" spans="1:4" ht="15.6" x14ac:dyDescent="0.3">
      <c r="A539" s="31">
        <v>537</v>
      </c>
      <c r="B539" s="31" t="s">
        <v>56</v>
      </c>
      <c r="C539" s="31" t="s">
        <v>591</v>
      </c>
      <c r="D539" s="36">
        <v>2498694.2355999998</v>
      </c>
    </row>
    <row r="540" spans="1:4" ht="15.6" x14ac:dyDescent="0.3">
      <c r="A540" s="31">
        <v>538</v>
      </c>
      <c r="B540" s="31" t="s">
        <v>56</v>
      </c>
      <c r="C540" s="31" t="s">
        <v>592</v>
      </c>
      <c r="D540" s="36">
        <v>2631654.6072</v>
      </c>
    </row>
    <row r="541" spans="1:4" ht="15.6" x14ac:dyDescent="0.3">
      <c r="A541" s="31">
        <v>539</v>
      </c>
      <c r="B541" s="31" t="s">
        <v>56</v>
      </c>
      <c r="C541" s="31" t="s">
        <v>593</v>
      </c>
      <c r="D541" s="36">
        <v>2492670.8218</v>
      </c>
    </row>
    <row r="542" spans="1:4" ht="15.6" x14ac:dyDescent="0.3">
      <c r="A542" s="31">
        <v>540</v>
      </c>
      <c r="B542" s="31" t="s">
        <v>56</v>
      </c>
      <c r="C542" s="31" t="s">
        <v>594</v>
      </c>
      <c r="D542" s="36">
        <v>2227359.3089000001</v>
      </c>
    </row>
    <row r="543" spans="1:4" ht="15.6" x14ac:dyDescent="0.3">
      <c r="A543" s="31">
        <v>541</v>
      </c>
      <c r="B543" s="31" t="s">
        <v>56</v>
      </c>
      <c r="C543" s="31" t="s">
        <v>595</v>
      </c>
      <c r="D543" s="36">
        <v>2403448.9163000002</v>
      </c>
    </row>
    <row r="544" spans="1:4" ht="15.6" x14ac:dyDescent="0.3">
      <c r="A544" s="31">
        <v>542</v>
      </c>
      <c r="B544" s="31" t="s">
        <v>56</v>
      </c>
      <c r="C544" s="31" t="s">
        <v>596</v>
      </c>
      <c r="D544" s="36">
        <v>2646872.4031000002</v>
      </c>
    </row>
    <row r="545" spans="1:4" ht="15.6" x14ac:dyDescent="0.3">
      <c r="A545" s="31">
        <v>543</v>
      </c>
      <c r="B545" s="31" t="s">
        <v>56</v>
      </c>
      <c r="C545" s="31" t="s">
        <v>597</v>
      </c>
      <c r="D545" s="36">
        <v>2585450.9509999999</v>
      </c>
    </row>
    <row r="546" spans="1:4" ht="15.6" x14ac:dyDescent="0.3">
      <c r="A546" s="31">
        <v>544</v>
      </c>
      <c r="B546" s="31" t="s">
        <v>56</v>
      </c>
      <c r="C546" s="31" t="s">
        <v>598</v>
      </c>
      <c r="D546" s="36">
        <v>3008484.5732</v>
      </c>
    </row>
    <row r="547" spans="1:4" ht="15.6" x14ac:dyDescent="0.3">
      <c r="A547" s="31">
        <v>545</v>
      </c>
      <c r="B547" s="31" t="s">
        <v>56</v>
      </c>
      <c r="C547" s="31" t="s">
        <v>599</v>
      </c>
      <c r="D547" s="36">
        <v>3081804.5421000002</v>
      </c>
    </row>
    <row r="548" spans="1:4" ht="15.6" x14ac:dyDescent="0.3">
      <c r="A548" s="31">
        <v>546</v>
      </c>
      <c r="B548" s="31" t="s">
        <v>56</v>
      </c>
      <c r="C548" s="31" t="s">
        <v>600</v>
      </c>
      <c r="D548" s="36">
        <v>3412375.5362999998</v>
      </c>
    </row>
    <row r="549" spans="1:4" ht="15.6" x14ac:dyDescent="0.3">
      <c r="A549" s="31">
        <v>547</v>
      </c>
      <c r="B549" s="31" t="s">
        <v>56</v>
      </c>
      <c r="C549" s="31" t="s">
        <v>601</v>
      </c>
      <c r="D549" s="36">
        <v>4026390.9676000001</v>
      </c>
    </row>
    <row r="550" spans="1:4" ht="15.6" x14ac:dyDescent="0.3">
      <c r="A550" s="31">
        <v>548</v>
      </c>
      <c r="B550" s="31" t="s">
        <v>56</v>
      </c>
      <c r="C550" s="31" t="s">
        <v>602</v>
      </c>
      <c r="D550" s="36">
        <v>2550043.0723000001</v>
      </c>
    </row>
    <row r="551" spans="1:4" ht="15.6" x14ac:dyDescent="0.3">
      <c r="A551" s="31">
        <v>549</v>
      </c>
      <c r="B551" s="31" t="s">
        <v>56</v>
      </c>
      <c r="C551" s="31" t="s">
        <v>603</v>
      </c>
      <c r="D551" s="36">
        <v>3461175.7237999998</v>
      </c>
    </row>
    <row r="552" spans="1:4" ht="15.6" x14ac:dyDescent="0.3">
      <c r="A552" s="31">
        <v>550</v>
      </c>
      <c r="B552" s="31" t="s">
        <v>56</v>
      </c>
      <c r="C552" s="31" t="s">
        <v>604</v>
      </c>
      <c r="D552" s="36">
        <v>2337949.8354000002</v>
      </c>
    </row>
    <row r="553" spans="1:4" ht="15.6" x14ac:dyDescent="0.3">
      <c r="A553" s="31">
        <v>551</v>
      </c>
      <c r="B553" s="31" t="s">
        <v>56</v>
      </c>
      <c r="C553" s="31" t="s">
        <v>605</v>
      </c>
      <c r="D553" s="36">
        <v>2690710.9846999999</v>
      </c>
    </row>
    <row r="554" spans="1:4" ht="15.6" x14ac:dyDescent="0.3">
      <c r="A554" s="31">
        <v>552</v>
      </c>
      <c r="B554" s="31" t="s">
        <v>56</v>
      </c>
      <c r="C554" s="31" t="s">
        <v>606</v>
      </c>
      <c r="D554" s="36">
        <v>3103433.7788999998</v>
      </c>
    </row>
    <row r="555" spans="1:4" ht="15.6" x14ac:dyDescent="0.3">
      <c r="A555" s="31">
        <v>553</v>
      </c>
      <c r="B555" s="31" t="s">
        <v>56</v>
      </c>
      <c r="C555" s="31" t="s">
        <v>607</v>
      </c>
      <c r="D555" s="36">
        <v>2919494.8174000001</v>
      </c>
    </row>
    <row r="556" spans="1:4" ht="15.6" x14ac:dyDescent="0.3">
      <c r="A556" s="31">
        <v>554</v>
      </c>
      <c r="B556" s="31" t="s">
        <v>56</v>
      </c>
      <c r="C556" s="31" t="s">
        <v>608</v>
      </c>
      <c r="D556" s="36">
        <v>3451290.1938999998</v>
      </c>
    </row>
    <row r="557" spans="1:4" ht="15.6" x14ac:dyDescent="0.3">
      <c r="A557" s="31">
        <v>555</v>
      </c>
      <c r="B557" s="31" t="s">
        <v>56</v>
      </c>
      <c r="C557" s="31" t="s">
        <v>609</v>
      </c>
      <c r="D557" s="36">
        <v>2524015.1828999999</v>
      </c>
    </row>
    <row r="558" spans="1:4" ht="15.6" x14ac:dyDescent="0.3">
      <c r="A558" s="31">
        <v>556</v>
      </c>
      <c r="B558" s="31" t="s">
        <v>56</v>
      </c>
      <c r="C558" s="31" t="s">
        <v>610</v>
      </c>
      <c r="D558" s="36">
        <v>2054147.7286</v>
      </c>
    </row>
    <row r="559" spans="1:4" ht="15.6" x14ac:dyDescent="0.3">
      <c r="A559" s="31">
        <v>557</v>
      </c>
      <c r="B559" s="31" t="s">
        <v>56</v>
      </c>
      <c r="C559" s="31" t="s">
        <v>611</v>
      </c>
      <c r="D559" s="36">
        <v>2289739.3615999999</v>
      </c>
    </row>
    <row r="560" spans="1:4" ht="15.6" x14ac:dyDescent="0.3">
      <c r="A560" s="31">
        <v>558</v>
      </c>
      <c r="B560" s="31" t="s">
        <v>57</v>
      </c>
      <c r="C560" s="31" t="s">
        <v>612</v>
      </c>
      <c r="D560" s="36">
        <v>2570724.1542000002</v>
      </c>
    </row>
    <row r="561" spans="1:4" ht="15.6" x14ac:dyDescent="0.3">
      <c r="A561" s="31">
        <v>559</v>
      </c>
      <c r="B561" s="31" t="s">
        <v>57</v>
      </c>
      <c r="C561" s="31" t="s">
        <v>613</v>
      </c>
      <c r="D561" s="36">
        <v>2653879.3402999998</v>
      </c>
    </row>
    <row r="562" spans="1:4" ht="15.6" x14ac:dyDescent="0.3">
      <c r="A562" s="31">
        <v>560</v>
      </c>
      <c r="B562" s="31" t="s">
        <v>57</v>
      </c>
      <c r="C562" s="31" t="s">
        <v>614</v>
      </c>
      <c r="D562" s="36">
        <v>4079100.4013999999</v>
      </c>
    </row>
    <row r="563" spans="1:4" ht="15.6" x14ac:dyDescent="0.3">
      <c r="A563" s="31">
        <v>561</v>
      </c>
      <c r="B563" s="31" t="s">
        <v>57</v>
      </c>
      <c r="C563" s="31" t="s">
        <v>615</v>
      </c>
      <c r="D563" s="36">
        <v>2682042.7571</v>
      </c>
    </row>
    <row r="564" spans="1:4" ht="15.6" x14ac:dyDescent="0.3">
      <c r="A564" s="31">
        <v>562</v>
      </c>
      <c r="B564" s="31" t="s">
        <v>57</v>
      </c>
      <c r="C564" s="31" t="s">
        <v>616</v>
      </c>
      <c r="D564" s="36">
        <v>2403589.4953000001</v>
      </c>
    </row>
    <row r="565" spans="1:4" ht="15.6" x14ac:dyDescent="0.3">
      <c r="A565" s="31">
        <v>563</v>
      </c>
      <c r="B565" s="31" t="s">
        <v>57</v>
      </c>
      <c r="C565" s="31" t="s">
        <v>617</v>
      </c>
      <c r="D565" s="36">
        <v>1828349.9367</v>
      </c>
    </row>
    <row r="566" spans="1:4" ht="15.6" x14ac:dyDescent="0.3">
      <c r="A566" s="31">
        <v>564</v>
      </c>
      <c r="B566" s="31" t="s">
        <v>57</v>
      </c>
      <c r="C566" s="31" t="s">
        <v>799</v>
      </c>
      <c r="D566" s="36">
        <v>1781135.9304</v>
      </c>
    </row>
    <row r="567" spans="1:4" ht="15.6" x14ac:dyDescent="0.3">
      <c r="A567" s="31">
        <v>565</v>
      </c>
      <c r="B567" s="31" t="s">
        <v>57</v>
      </c>
      <c r="C567" s="31" t="s">
        <v>618</v>
      </c>
      <c r="D567" s="36">
        <v>3999465.2492</v>
      </c>
    </row>
    <row r="568" spans="1:4" ht="15.6" x14ac:dyDescent="0.3">
      <c r="A568" s="31">
        <v>566</v>
      </c>
      <c r="B568" s="31" t="s">
        <v>57</v>
      </c>
      <c r="C568" s="31" t="s">
        <v>619</v>
      </c>
      <c r="D568" s="36">
        <v>2380179.1483999998</v>
      </c>
    </row>
    <row r="569" spans="1:4" ht="15.6" x14ac:dyDescent="0.3">
      <c r="A569" s="31">
        <v>567</v>
      </c>
      <c r="B569" s="31" t="s">
        <v>57</v>
      </c>
      <c r="C569" s="31" t="s">
        <v>620</v>
      </c>
      <c r="D569" s="36">
        <v>2973801.1094999998</v>
      </c>
    </row>
    <row r="570" spans="1:4" ht="15.6" x14ac:dyDescent="0.3">
      <c r="A570" s="31">
        <v>568</v>
      </c>
      <c r="B570" s="31" t="s">
        <v>57</v>
      </c>
      <c r="C570" s="31" t="s">
        <v>621</v>
      </c>
      <c r="D570" s="36">
        <v>2294288.8572999998</v>
      </c>
    </row>
    <row r="571" spans="1:4" ht="15.6" x14ac:dyDescent="0.3">
      <c r="A571" s="31">
        <v>569</v>
      </c>
      <c r="B571" s="31" t="s">
        <v>57</v>
      </c>
      <c r="C571" s="31" t="s">
        <v>622</v>
      </c>
      <c r="D571" s="36">
        <v>2072789.6235</v>
      </c>
    </row>
    <row r="572" spans="1:4" ht="15.6" x14ac:dyDescent="0.3">
      <c r="A572" s="31">
        <v>570</v>
      </c>
      <c r="B572" s="31" t="s">
        <v>57</v>
      </c>
      <c r="C572" s="31" t="s">
        <v>824</v>
      </c>
      <c r="D572" s="36">
        <v>1869154.5832</v>
      </c>
    </row>
    <row r="573" spans="1:4" ht="15.6" x14ac:dyDescent="0.3">
      <c r="A573" s="31">
        <v>571</v>
      </c>
      <c r="B573" s="31" t="s">
        <v>57</v>
      </c>
      <c r="C573" s="31" t="s">
        <v>623</v>
      </c>
      <c r="D573" s="36">
        <v>2148830.5652000001</v>
      </c>
    </row>
    <row r="574" spans="1:4" ht="15.6" x14ac:dyDescent="0.3">
      <c r="A574" s="31">
        <v>572</v>
      </c>
      <c r="B574" s="31" t="s">
        <v>57</v>
      </c>
      <c r="C574" s="31" t="s">
        <v>624</v>
      </c>
      <c r="D574" s="36">
        <v>2250724.1102999998</v>
      </c>
    </row>
    <row r="575" spans="1:4" ht="15.6" x14ac:dyDescent="0.3">
      <c r="A575" s="31">
        <v>573</v>
      </c>
      <c r="B575" s="31" t="s">
        <v>57</v>
      </c>
      <c r="C575" s="31" t="s">
        <v>625</v>
      </c>
      <c r="D575" s="36">
        <v>2729009.7538000001</v>
      </c>
    </row>
    <row r="576" spans="1:4" ht="15.6" x14ac:dyDescent="0.3">
      <c r="A576" s="31">
        <v>574</v>
      </c>
      <c r="B576" s="31" t="s">
        <v>57</v>
      </c>
      <c r="C576" s="31" t="s">
        <v>825</v>
      </c>
      <c r="D576" s="36">
        <v>2290949.1877000001</v>
      </c>
    </row>
    <row r="577" spans="1:4" ht="15.6" x14ac:dyDescent="0.3">
      <c r="A577" s="31">
        <v>575</v>
      </c>
      <c r="B577" s="31" t="s">
        <v>57</v>
      </c>
      <c r="C577" s="31" t="s">
        <v>626</v>
      </c>
      <c r="D577" s="36">
        <v>2129198.9487999999</v>
      </c>
    </row>
    <row r="578" spans="1:4" ht="15.6" x14ac:dyDescent="0.3">
      <c r="A578" s="31">
        <v>576</v>
      </c>
      <c r="B578" s="31" t="s">
        <v>57</v>
      </c>
      <c r="C578" s="31" t="s">
        <v>826</v>
      </c>
      <c r="D578" s="36">
        <v>2022403.0111</v>
      </c>
    </row>
    <row r="579" spans="1:4" ht="15.6" x14ac:dyDescent="0.3">
      <c r="A579" s="31">
        <v>577</v>
      </c>
      <c r="B579" s="31" t="s">
        <v>57</v>
      </c>
      <c r="C579" s="31" t="s">
        <v>827</v>
      </c>
      <c r="D579" s="36">
        <v>2743046.8489000001</v>
      </c>
    </row>
    <row r="580" spans="1:4" ht="15.6" x14ac:dyDescent="0.3">
      <c r="A580" s="31">
        <v>578</v>
      </c>
      <c r="B580" s="31" t="s">
        <v>58</v>
      </c>
      <c r="C580" s="31" t="s">
        <v>627</v>
      </c>
      <c r="D580" s="36">
        <v>2644076.6392000001</v>
      </c>
    </row>
    <row r="581" spans="1:4" ht="15.6" x14ac:dyDescent="0.3">
      <c r="A581" s="31">
        <v>579</v>
      </c>
      <c r="B581" s="31" t="s">
        <v>58</v>
      </c>
      <c r="C581" s="31" t="s">
        <v>628</v>
      </c>
      <c r="D581" s="36">
        <v>2797009.0362</v>
      </c>
    </row>
    <row r="582" spans="1:4" ht="15.6" x14ac:dyDescent="0.3">
      <c r="A582" s="31">
        <v>580</v>
      </c>
      <c r="B582" s="31" t="s">
        <v>58</v>
      </c>
      <c r="C582" s="31" t="s">
        <v>629</v>
      </c>
      <c r="D582" s="36">
        <v>2847585.4241999998</v>
      </c>
    </row>
    <row r="583" spans="1:4" ht="15.6" x14ac:dyDescent="0.3">
      <c r="A583" s="31">
        <v>581</v>
      </c>
      <c r="B583" s="31" t="s">
        <v>58</v>
      </c>
      <c r="C583" s="31" t="s">
        <v>828</v>
      </c>
      <c r="D583" s="36">
        <v>2112102.9670000002</v>
      </c>
    </row>
    <row r="584" spans="1:4" ht="15.6" x14ac:dyDescent="0.3">
      <c r="A584" s="31">
        <v>582</v>
      </c>
      <c r="B584" s="31" t="s">
        <v>58</v>
      </c>
      <c r="C584" s="31" t="s">
        <v>630</v>
      </c>
      <c r="D584" s="36">
        <v>2213228.2982000001</v>
      </c>
    </row>
    <row r="585" spans="1:4" ht="15.6" x14ac:dyDescent="0.3">
      <c r="A585" s="31">
        <v>583</v>
      </c>
      <c r="B585" s="31" t="s">
        <v>58</v>
      </c>
      <c r="C585" s="31" t="s">
        <v>631</v>
      </c>
      <c r="D585" s="36">
        <v>3401211.4257999999</v>
      </c>
    </row>
    <row r="586" spans="1:4" ht="15.6" x14ac:dyDescent="0.3">
      <c r="A586" s="31">
        <v>584</v>
      </c>
      <c r="B586" s="31" t="s">
        <v>58</v>
      </c>
      <c r="C586" s="31" t="s">
        <v>632</v>
      </c>
      <c r="D586" s="36">
        <v>2395410.5246000001</v>
      </c>
    </row>
    <row r="587" spans="1:4" ht="15.6" x14ac:dyDescent="0.3">
      <c r="A587" s="31">
        <v>585</v>
      </c>
      <c r="B587" s="31" t="s">
        <v>58</v>
      </c>
      <c r="C587" s="31" t="s">
        <v>633</v>
      </c>
      <c r="D587" s="36">
        <v>2413387.0743</v>
      </c>
    </row>
    <row r="588" spans="1:4" ht="15.6" x14ac:dyDescent="0.3">
      <c r="A588" s="31">
        <v>586</v>
      </c>
      <c r="B588" s="31" t="s">
        <v>58</v>
      </c>
      <c r="C588" s="31" t="s">
        <v>829</v>
      </c>
      <c r="D588" s="36">
        <v>2901480.5684000002</v>
      </c>
    </row>
    <row r="589" spans="1:4" ht="15.6" x14ac:dyDescent="0.3">
      <c r="A589" s="31">
        <v>587</v>
      </c>
      <c r="B589" s="31" t="s">
        <v>58</v>
      </c>
      <c r="C589" s="31" t="s">
        <v>830</v>
      </c>
      <c r="D589" s="36">
        <v>3148462.4750000001</v>
      </c>
    </row>
    <row r="590" spans="1:4" ht="15.6" x14ac:dyDescent="0.3">
      <c r="A590" s="31">
        <v>588</v>
      </c>
      <c r="B590" s="31" t="s">
        <v>58</v>
      </c>
      <c r="C590" s="31" t="s">
        <v>831</v>
      </c>
      <c r="D590" s="36">
        <v>2409043.7862</v>
      </c>
    </row>
    <row r="591" spans="1:4" ht="15.6" x14ac:dyDescent="0.3">
      <c r="A591" s="31">
        <v>589</v>
      </c>
      <c r="B591" s="31" t="s">
        <v>58</v>
      </c>
      <c r="C591" s="31" t="s">
        <v>832</v>
      </c>
      <c r="D591" s="36">
        <v>2493518.2275999999</v>
      </c>
    </row>
    <row r="592" spans="1:4" ht="15.6" x14ac:dyDescent="0.3">
      <c r="A592" s="31">
        <v>590</v>
      </c>
      <c r="B592" s="31" t="s">
        <v>58</v>
      </c>
      <c r="C592" s="31" t="s">
        <v>833</v>
      </c>
      <c r="D592" s="36">
        <v>2317267.3610999999</v>
      </c>
    </row>
    <row r="593" spans="1:4" ht="15.6" x14ac:dyDescent="0.3">
      <c r="A593" s="31">
        <v>591</v>
      </c>
      <c r="B593" s="31" t="s">
        <v>58</v>
      </c>
      <c r="C593" s="31" t="s">
        <v>634</v>
      </c>
      <c r="D593" s="36">
        <v>2898059.0488999998</v>
      </c>
    </row>
    <row r="594" spans="1:4" ht="15.6" x14ac:dyDescent="0.3">
      <c r="A594" s="31">
        <v>592</v>
      </c>
      <c r="B594" s="31" t="s">
        <v>58</v>
      </c>
      <c r="C594" s="31" t="s">
        <v>635</v>
      </c>
      <c r="D594" s="36">
        <v>1923350.4635000001</v>
      </c>
    </row>
    <row r="595" spans="1:4" ht="15.6" x14ac:dyDescent="0.3">
      <c r="A595" s="31">
        <v>593</v>
      </c>
      <c r="B595" s="31" t="s">
        <v>58</v>
      </c>
      <c r="C595" s="31" t="s">
        <v>636</v>
      </c>
      <c r="D595" s="36">
        <v>3178774.8028000002</v>
      </c>
    </row>
    <row r="596" spans="1:4" ht="15.6" x14ac:dyDescent="0.3">
      <c r="A596" s="31">
        <v>594</v>
      </c>
      <c r="B596" s="31" t="s">
        <v>58</v>
      </c>
      <c r="C596" s="31" t="s">
        <v>637</v>
      </c>
      <c r="D596" s="36">
        <v>2561230.1135</v>
      </c>
    </row>
    <row r="597" spans="1:4" ht="15.6" x14ac:dyDescent="0.3">
      <c r="A597" s="31">
        <v>595</v>
      </c>
      <c r="B597" s="31" t="s">
        <v>58</v>
      </c>
      <c r="C597" s="31" t="s">
        <v>638</v>
      </c>
      <c r="D597" s="36">
        <v>3005001.5051000002</v>
      </c>
    </row>
    <row r="598" spans="1:4" ht="15.6" x14ac:dyDescent="0.3">
      <c r="A598" s="31">
        <v>596</v>
      </c>
      <c r="B598" s="31" t="s">
        <v>59</v>
      </c>
      <c r="C598" s="31" t="s">
        <v>639</v>
      </c>
      <c r="D598" s="36">
        <v>1877985.3772</v>
      </c>
    </row>
    <row r="599" spans="1:4" ht="15.6" x14ac:dyDescent="0.3">
      <c r="A599" s="31">
        <v>597</v>
      </c>
      <c r="B599" s="31" t="s">
        <v>59</v>
      </c>
      <c r="C599" s="31" t="s">
        <v>640</v>
      </c>
      <c r="D599" s="36">
        <v>1883253.3861</v>
      </c>
    </row>
    <row r="600" spans="1:4" ht="15.6" x14ac:dyDescent="0.3">
      <c r="A600" s="31">
        <v>598</v>
      </c>
      <c r="B600" s="31" t="s">
        <v>59</v>
      </c>
      <c r="C600" s="31" t="s">
        <v>834</v>
      </c>
      <c r="D600" s="36">
        <v>2346217.3815000001</v>
      </c>
    </row>
    <row r="601" spans="1:4" ht="15.6" x14ac:dyDescent="0.3">
      <c r="A601" s="31">
        <v>599</v>
      </c>
      <c r="B601" s="31" t="s">
        <v>59</v>
      </c>
      <c r="C601" s="31" t="s">
        <v>835</v>
      </c>
      <c r="D601" s="36">
        <v>2074004.3063000001</v>
      </c>
    </row>
    <row r="602" spans="1:4" ht="15.6" x14ac:dyDescent="0.3">
      <c r="A602" s="31">
        <v>600</v>
      </c>
      <c r="B602" s="31" t="s">
        <v>59</v>
      </c>
      <c r="C602" s="31" t="s">
        <v>836</v>
      </c>
      <c r="D602" s="36">
        <v>1962658.8223999999</v>
      </c>
    </row>
    <row r="603" spans="1:4" ht="15.6" x14ac:dyDescent="0.3">
      <c r="A603" s="31">
        <v>601</v>
      </c>
      <c r="B603" s="31" t="s">
        <v>59</v>
      </c>
      <c r="C603" s="31" t="s">
        <v>641</v>
      </c>
      <c r="D603" s="36">
        <v>2235371.9985000002</v>
      </c>
    </row>
    <row r="604" spans="1:4" ht="15.6" x14ac:dyDescent="0.3">
      <c r="A604" s="31">
        <v>602</v>
      </c>
      <c r="B604" s="31" t="s">
        <v>59</v>
      </c>
      <c r="C604" s="31" t="s">
        <v>642</v>
      </c>
      <c r="D604" s="36">
        <v>1873573.8585000001</v>
      </c>
    </row>
    <row r="605" spans="1:4" ht="15.6" x14ac:dyDescent="0.3">
      <c r="A605" s="31">
        <v>603</v>
      </c>
      <c r="B605" s="31" t="s">
        <v>59</v>
      </c>
      <c r="C605" s="31" t="s">
        <v>643</v>
      </c>
      <c r="D605" s="36">
        <v>1945802.6377000001</v>
      </c>
    </row>
    <row r="606" spans="1:4" ht="15.6" x14ac:dyDescent="0.3">
      <c r="A606" s="31">
        <v>604</v>
      </c>
      <c r="B606" s="31" t="s">
        <v>59</v>
      </c>
      <c r="C606" s="31" t="s">
        <v>644</v>
      </c>
      <c r="D606" s="36">
        <v>1913793.4421999999</v>
      </c>
    </row>
    <row r="607" spans="1:4" ht="15.6" x14ac:dyDescent="0.3">
      <c r="A607" s="31">
        <v>605</v>
      </c>
      <c r="B607" s="31" t="s">
        <v>59</v>
      </c>
      <c r="C607" s="31" t="s">
        <v>645</v>
      </c>
      <c r="D607" s="36">
        <v>2172533.7365000001</v>
      </c>
    </row>
    <row r="608" spans="1:4" ht="15.6" x14ac:dyDescent="0.3">
      <c r="A608" s="31">
        <v>606</v>
      </c>
      <c r="B608" s="31" t="s">
        <v>59</v>
      </c>
      <c r="C608" s="31" t="s">
        <v>646</v>
      </c>
      <c r="D608" s="36">
        <v>2300345.2359000002</v>
      </c>
    </row>
    <row r="609" spans="1:4" ht="15.6" x14ac:dyDescent="0.3">
      <c r="A609" s="31">
        <v>607</v>
      </c>
      <c r="B609" s="31" t="s">
        <v>59</v>
      </c>
      <c r="C609" s="31" t="s">
        <v>647</v>
      </c>
      <c r="D609" s="36">
        <v>2658668.9848000002</v>
      </c>
    </row>
    <row r="610" spans="1:4" ht="15.6" x14ac:dyDescent="0.3">
      <c r="A610" s="31">
        <v>608</v>
      </c>
      <c r="B610" s="31" t="s">
        <v>59</v>
      </c>
      <c r="C610" s="31" t="s">
        <v>648</v>
      </c>
      <c r="D610" s="36">
        <v>2478262.9838999999</v>
      </c>
    </row>
    <row r="611" spans="1:4" ht="15.6" x14ac:dyDescent="0.3">
      <c r="A611" s="31">
        <v>609</v>
      </c>
      <c r="B611" s="31" t="s">
        <v>59</v>
      </c>
      <c r="C611" s="31" t="s">
        <v>649</v>
      </c>
      <c r="D611" s="36">
        <v>2160277.7692999998</v>
      </c>
    </row>
    <row r="612" spans="1:4" ht="15.6" x14ac:dyDescent="0.3">
      <c r="A612" s="31">
        <v>610</v>
      </c>
      <c r="B612" s="31" t="s">
        <v>59</v>
      </c>
      <c r="C612" s="31" t="s">
        <v>650</v>
      </c>
      <c r="D612" s="36">
        <v>1697592.1893</v>
      </c>
    </row>
    <row r="613" spans="1:4" ht="15.6" x14ac:dyDescent="0.3">
      <c r="A613" s="31">
        <v>611</v>
      </c>
      <c r="B613" s="31" t="s">
        <v>59</v>
      </c>
      <c r="C613" s="31" t="s">
        <v>545</v>
      </c>
      <c r="D613" s="36">
        <v>2187508.1995000001</v>
      </c>
    </row>
    <row r="614" spans="1:4" ht="15.6" x14ac:dyDescent="0.3">
      <c r="A614" s="31">
        <v>612</v>
      </c>
      <c r="B614" s="31" t="s">
        <v>59</v>
      </c>
      <c r="C614" s="31" t="s">
        <v>651</v>
      </c>
      <c r="D614" s="36">
        <v>1928587.5651</v>
      </c>
    </row>
    <row r="615" spans="1:4" ht="15.6" x14ac:dyDescent="0.3">
      <c r="A615" s="31">
        <v>613</v>
      </c>
      <c r="B615" s="31" t="s">
        <v>59</v>
      </c>
      <c r="C615" s="31" t="s">
        <v>837</v>
      </c>
      <c r="D615" s="36">
        <v>2010573.4157</v>
      </c>
    </row>
    <row r="616" spans="1:4" ht="15.6" x14ac:dyDescent="0.3">
      <c r="A616" s="31">
        <v>614</v>
      </c>
      <c r="B616" s="31" t="s">
        <v>59</v>
      </c>
      <c r="C616" s="31" t="s">
        <v>652</v>
      </c>
      <c r="D616" s="36">
        <v>2130593.3701999998</v>
      </c>
    </row>
    <row r="617" spans="1:4" ht="15.6" x14ac:dyDescent="0.3">
      <c r="A617" s="31">
        <v>615</v>
      </c>
      <c r="B617" s="31" t="s">
        <v>59</v>
      </c>
      <c r="C617" s="31" t="s">
        <v>549</v>
      </c>
      <c r="D617" s="36">
        <v>2108536.9906000001</v>
      </c>
    </row>
    <row r="618" spans="1:4" ht="15.6" x14ac:dyDescent="0.3">
      <c r="A618" s="31">
        <v>616</v>
      </c>
      <c r="B618" s="31" t="s">
        <v>59</v>
      </c>
      <c r="C618" s="31" t="s">
        <v>653</v>
      </c>
      <c r="D618" s="36">
        <v>2281357.5572000002</v>
      </c>
    </row>
    <row r="619" spans="1:4" ht="15.6" x14ac:dyDescent="0.3">
      <c r="A619" s="31">
        <v>617</v>
      </c>
      <c r="B619" s="31" t="s">
        <v>59</v>
      </c>
      <c r="C619" s="31" t="s">
        <v>654</v>
      </c>
      <c r="D619" s="36">
        <v>2070710.3574999999</v>
      </c>
    </row>
    <row r="620" spans="1:4" ht="15.6" x14ac:dyDescent="0.3">
      <c r="A620" s="31">
        <v>618</v>
      </c>
      <c r="B620" s="31" t="s">
        <v>59</v>
      </c>
      <c r="C620" s="31" t="s">
        <v>655</v>
      </c>
      <c r="D620" s="36">
        <v>2546228.9687999999</v>
      </c>
    </row>
    <row r="621" spans="1:4" ht="15.6" x14ac:dyDescent="0.3">
      <c r="A621" s="31">
        <v>619</v>
      </c>
      <c r="B621" s="31" t="s">
        <v>59</v>
      </c>
      <c r="C621" s="31" t="s">
        <v>838</v>
      </c>
      <c r="D621" s="36">
        <v>2111494.7604</v>
      </c>
    </row>
    <row r="622" spans="1:4" ht="15.6" x14ac:dyDescent="0.3">
      <c r="A622" s="31">
        <v>620</v>
      </c>
      <c r="B622" s="31" t="s">
        <v>59</v>
      </c>
      <c r="C622" s="31" t="s">
        <v>839</v>
      </c>
      <c r="D622" s="36">
        <v>2781868.0721999998</v>
      </c>
    </row>
    <row r="623" spans="1:4" ht="15.6" x14ac:dyDescent="0.3">
      <c r="A623" s="31">
        <v>621</v>
      </c>
      <c r="B623" s="31" t="s">
        <v>59</v>
      </c>
      <c r="C623" s="31" t="s">
        <v>656</v>
      </c>
      <c r="D623" s="36">
        <v>1904123.8318</v>
      </c>
    </row>
    <row r="624" spans="1:4" ht="15.6" x14ac:dyDescent="0.3">
      <c r="A624" s="31">
        <v>622</v>
      </c>
      <c r="B624" s="31" t="s">
        <v>59</v>
      </c>
      <c r="C624" s="31" t="s">
        <v>657</v>
      </c>
      <c r="D624" s="36">
        <v>2303128.5649000001</v>
      </c>
    </row>
    <row r="625" spans="1:4" ht="15.6" x14ac:dyDescent="0.3">
      <c r="A625" s="31">
        <v>623</v>
      </c>
      <c r="B625" s="31" t="s">
        <v>59</v>
      </c>
      <c r="C625" s="31" t="s">
        <v>658</v>
      </c>
      <c r="D625" s="36">
        <v>2310513.2124000001</v>
      </c>
    </row>
    <row r="626" spans="1:4" ht="15.6" x14ac:dyDescent="0.3">
      <c r="A626" s="31">
        <v>624</v>
      </c>
      <c r="B626" s="31" t="s">
        <v>59</v>
      </c>
      <c r="C626" s="31" t="s">
        <v>659</v>
      </c>
      <c r="D626" s="36">
        <v>2036083.3753</v>
      </c>
    </row>
    <row r="627" spans="1:4" ht="15.6" x14ac:dyDescent="0.3">
      <c r="A627" s="31">
        <v>625</v>
      </c>
      <c r="B627" s="31" t="s">
        <v>59</v>
      </c>
      <c r="C627" s="31" t="s">
        <v>660</v>
      </c>
      <c r="D627" s="36">
        <v>2265295.2014000001</v>
      </c>
    </row>
    <row r="628" spans="1:4" ht="15.6" x14ac:dyDescent="0.3">
      <c r="A628" s="31">
        <v>626</v>
      </c>
      <c r="B628" s="31" t="s">
        <v>60</v>
      </c>
      <c r="C628" s="31" t="s">
        <v>661</v>
      </c>
      <c r="D628" s="36">
        <v>2229481.1201999998</v>
      </c>
    </row>
    <row r="629" spans="1:4" ht="15.6" x14ac:dyDescent="0.3">
      <c r="A629" s="31">
        <v>627</v>
      </c>
      <c r="B629" s="31" t="s">
        <v>60</v>
      </c>
      <c r="C629" s="31" t="s">
        <v>662</v>
      </c>
      <c r="D629" s="36">
        <v>2589092.6782999998</v>
      </c>
    </row>
    <row r="630" spans="1:4" ht="15.6" x14ac:dyDescent="0.3">
      <c r="A630" s="31">
        <v>628</v>
      </c>
      <c r="B630" s="31" t="s">
        <v>60</v>
      </c>
      <c r="C630" s="31" t="s">
        <v>663</v>
      </c>
      <c r="D630" s="36">
        <v>2579019.216</v>
      </c>
    </row>
    <row r="631" spans="1:4" ht="15.6" x14ac:dyDescent="0.3">
      <c r="A631" s="31">
        <v>629</v>
      </c>
      <c r="B631" s="31" t="s">
        <v>60</v>
      </c>
      <c r="C631" s="31" t="s">
        <v>840</v>
      </c>
      <c r="D631" s="36">
        <v>2763115.6542000002</v>
      </c>
    </row>
    <row r="632" spans="1:4" ht="15.6" x14ac:dyDescent="0.3">
      <c r="A632" s="31">
        <v>630</v>
      </c>
      <c r="B632" s="31" t="s">
        <v>60</v>
      </c>
      <c r="C632" s="31" t="s">
        <v>664</v>
      </c>
      <c r="D632" s="36">
        <v>2803458.0147000002</v>
      </c>
    </row>
    <row r="633" spans="1:4" ht="15.6" x14ac:dyDescent="0.3">
      <c r="A633" s="31">
        <v>631</v>
      </c>
      <c r="B633" s="31" t="s">
        <v>60</v>
      </c>
      <c r="C633" s="31" t="s">
        <v>665</v>
      </c>
      <c r="D633" s="36">
        <v>2881384.1911999998</v>
      </c>
    </row>
    <row r="634" spans="1:4" ht="15.6" x14ac:dyDescent="0.3">
      <c r="A634" s="31">
        <v>632</v>
      </c>
      <c r="B634" s="31" t="s">
        <v>60</v>
      </c>
      <c r="C634" s="31" t="s">
        <v>666</v>
      </c>
      <c r="D634" s="36">
        <v>3123824.8417000002</v>
      </c>
    </row>
    <row r="635" spans="1:4" ht="15.6" x14ac:dyDescent="0.3">
      <c r="A635" s="31">
        <v>633</v>
      </c>
      <c r="B635" s="31" t="s">
        <v>60</v>
      </c>
      <c r="C635" s="31" t="s">
        <v>667</v>
      </c>
      <c r="D635" s="36">
        <v>2299020.4430999998</v>
      </c>
    </row>
    <row r="636" spans="1:4" ht="15.6" x14ac:dyDescent="0.3">
      <c r="A636" s="31">
        <v>634</v>
      </c>
      <c r="B636" s="31" t="s">
        <v>60</v>
      </c>
      <c r="C636" s="31" t="s">
        <v>668</v>
      </c>
      <c r="D636" s="36">
        <v>2728452.0795999998</v>
      </c>
    </row>
    <row r="637" spans="1:4" ht="15.6" x14ac:dyDescent="0.3">
      <c r="A637" s="31">
        <v>635</v>
      </c>
      <c r="B637" s="31" t="s">
        <v>60</v>
      </c>
      <c r="C637" s="31" t="s">
        <v>669</v>
      </c>
      <c r="D637" s="36">
        <v>2856563.9492000001</v>
      </c>
    </row>
    <row r="638" spans="1:4" ht="15.6" x14ac:dyDescent="0.3">
      <c r="A638" s="31">
        <v>636</v>
      </c>
      <c r="B638" s="31" t="s">
        <v>60</v>
      </c>
      <c r="C638" s="31" t="s">
        <v>817</v>
      </c>
      <c r="D638" s="36">
        <v>2065969.2786999999</v>
      </c>
    </row>
    <row r="639" spans="1:4" ht="15.6" x14ac:dyDescent="0.3">
      <c r="A639" s="31">
        <v>637</v>
      </c>
      <c r="B639" s="31" t="s">
        <v>60</v>
      </c>
      <c r="C639" s="31" t="s">
        <v>670</v>
      </c>
      <c r="D639" s="36">
        <v>2154558.855</v>
      </c>
    </row>
    <row r="640" spans="1:4" ht="15.6" x14ac:dyDescent="0.3">
      <c r="A640" s="31">
        <v>638</v>
      </c>
      <c r="B640" s="31" t="s">
        <v>60</v>
      </c>
      <c r="C640" s="31" t="s">
        <v>841</v>
      </c>
      <c r="D640" s="36">
        <v>2112120.9054</v>
      </c>
    </row>
    <row r="641" spans="1:4" ht="15.6" x14ac:dyDescent="0.3">
      <c r="A641" s="31">
        <v>639</v>
      </c>
      <c r="B641" s="31" t="s">
        <v>60</v>
      </c>
      <c r="C641" s="31" t="s">
        <v>671</v>
      </c>
      <c r="D641" s="36">
        <v>3137057.0602000002</v>
      </c>
    </row>
    <row r="642" spans="1:4" ht="15.6" x14ac:dyDescent="0.3">
      <c r="A642" s="31">
        <v>640</v>
      </c>
      <c r="B642" s="31" t="s">
        <v>60</v>
      </c>
      <c r="C642" s="31" t="s">
        <v>842</v>
      </c>
      <c r="D642" s="36">
        <v>2139179.8424</v>
      </c>
    </row>
    <row r="643" spans="1:4" ht="15.6" x14ac:dyDescent="0.3">
      <c r="A643" s="31">
        <v>641</v>
      </c>
      <c r="B643" s="31" t="s">
        <v>60</v>
      </c>
      <c r="C643" s="31" t="s">
        <v>672</v>
      </c>
      <c r="D643" s="36">
        <v>2244765.6055000001</v>
      </c>
    </row>
    <row r="644" spans="1:4" ht="15.6" x14ac:dyDescent="0.3">
      <c r="A644" s="31">
        <v>642</v>
      </c>
      <c r="B644" s="31" t="s">
        <v>60</v>
      </c>
      <c r="C644" s="31" t="s">
        <v>673</v>
      </c>
      <c r="D644" s="36">
        <v>2932824.1242</v>
      </c>
    </row>
    <row r="645" spans="1:4" ht="15.6" x14ac:dyDescent="0.3">
      <c r="A645" s="31">
        <v>643</v>
      </c>
      <c r="B645" s="31" t="s">
        <v>60</v>
      </c>
      <c r="C645" s="31" t="s">
        <v>674</v>
      </c>
      <c r="D645" s="36">
        <v>2535940.2440999998</v>
      </c>
    </row>
    <row r="646" spans="1:4" ht="15.6" x14ac:dyDescent="0.3">
      <c r="A646" s="31">
        <v>644</v>
      </c>
      <c r="B646" s="31" t="s">
        <v>60</v>
      </c>
      <c r="C646" s="31" t="s">
        <v>675</v>
      </c>
      <c r="D646" s="36">
        <v>2328030.2220999999</v>
      </c>
    </row>
    <row r="647" spans="1:4" ht="15.6" x14ac:dyDescent="0.3">
      <c r="A647" s="31">
        <v>645</v>
      </c>
      <c r="B647" s="31" t="s">
        <v>60</v>
      </c>
      <c r="C647" s="31" t="s">
        <v>843</v>
      </c>
      <c r="D647" s="36">
        <v>2102078.5444999998</v>
      </c>
    </row>
    <row r="648" spans="1:4" ht="15.6" x14ac:dyDescent="0.3">
      <c r="A648" s="31">
        <v>646</v>
      </c>
      <c r="B648" s="31" t="s">
        <v>60</v>
      </c>
      <c r="C648" s="31" t="s">
        <v>676</v>
      </c>
      <c r="D648" s="36">
        <v>2596054.6222000001</v>
      </c>
    </row>
    <row r="649" spans="1:4" ht="15.6" x14ac:dyDescent="0.3">
      <c r="A649" s="31">
        <v>647</v>
      </c>
      <c r="B649" s="31" t="s">
        <v>60</v>
      </c>
      <c r="C649" s="31" t="s">
        <v>844</v>
      </c>
      <c r="D649" s="36">
        <v>2404633.5707999999</v>
      </c>
    </row>
    <row r="650" spans="1:4" ht="15.6" x14ac:dyDescent="0.3">
      <c r="A650" s="31">
        <v>648</v>
      </c>
      <c r="B650" s="31" t="s">
        <v>60</v>
      </c>
      <c r="C650" s="31" t="s">
        <v>845</v>
      </c>
      <c r="D650" s="36">
        <v>2489399.8213999998</v>
      </c>
    </row>
    <row r="651" spans="1:4" ht="15.6" x14ac:dyDescent="0.3">
      <c r="A651" s="31">
        <v>649</v>
      </c>
      <c r="B651" s="31" t="s">
        <v>60</v>
      </c>
      <c r="C651" s="31" t="s">
        <v>846</v>
      </c>
      <c r="D651" s="36">
        <v>2131107.7938000001</v>
      </c>
    </row>
    <row r="652" spans="1:4" ht="15.6" x14ac:dyDescent="0.3">
      <c r="A652" s="31">
        <v>650</v>
      </c>
      <c r="B652" s="31" t="s">
        <v>60</v>
      </c>
      <c r="C652" s="31" t="s">
        <v>677</v>
      </c>
      <c r="D652" s="36">
        <v>1950173.5186999999</v>
      </c>
    </row>
    <row r="653" spans="1:4" ht="15.6" x14ac:dyDescent="0.3">
      <c r="A653" s="31">
        <v>651</v>
      </c>
      <c r="B653" s="31" t="s">
        <v>60</v>
      </c>
      <c r="C653" s="31" t="s">
        <v>678</v>
      </c>
      <c r="D653" s="36">
        <v>2585066.0767999999</v>
      </c>
    </row>
    <row r="654" spans="1:4" ht="15.6" x14ac:dyDescent="0.3">
      <c r="A654" s="31">
        <v>652</v>
      </c>
      <c r="B654" s="31" t="s">
        <v>60</v>
      </c>
      <c r="C654" s="31" t="s">
        <v>847</v>
      </c>
      <c r="D654" s="36">
        <v>2816501.7426</v>
      </c>
    </row>
    <row r="655" spans="1:4" ht="15.6" x14ac:dyDescent="0.3">
      <c r="A655" s="31">
        <v>653</v>
      </c>
      <c r="B655" s="31" t="s">
        <v>60</v>
      </c>
      <c r="C655" s="31" t="s">
        <v>679</v>
      </c>
      <c r="D655" s="36">
        <v>2157172.5654000002</v>
      </c>
    </row>
    <row r="656" spans="1:4" ht="15.6" x14ac:dyDescent="0.3">
      <c r="A656" s="31">
        <v>654</v>
      </c>
      <c r="B656" s="31" t="s">
        <v>60</v>
      </c>
      <c r="C656" s="31" t="s">
        <v>680</v>
      </c>
      <c r="D656" s="36">
        <v>2594250.0059000002</v>
      </c>
    </row>
    <row r="657" spans="1:4" ht="15.6" x14ac:dyDescent="0.3">
      <c r="A657" s="31">
        <v>655</v>
      </c>
      <c r="B657" s="31" t="s">
        <v>60</v>
      </c>
      <c r="C657" s="31" t="s">
        <v>848</v>
      </c>
      <c r="D657" s="36">
        <v>2190412.6126000001</v>
      </c>
    </row>
    <row r="658" spans="1:4" ht="15.6" x14ac:dyDescent="0.3">
      <c r="A658" s="31">
        <v>656</v>
      </c>
      <c r="B658" s="31" t="s">
        <v>60</v>
      </c>
      <c r="C658" s="31" t="s">
        <v>681</v>
      </c>
      <c r="D658" s="36">
        <v>2199974.7423</v>
      </c>
    </row>
    <row r="659" spans="1:4" ht="15.6" x14ac:dyDescent="0.3">
      <c r="A659" s="31">
        <v>657</v>
      </c>
      <c r="B659" s="31" t="s">
        <v>60</v>
      </c>
      <c r="C659" s="31" t="s">
        <v>682</v>
      </c>
      <c r="D659" s="36">
        <v>2189291.8135000002</v>
      </c>
    </row>
    <row r="660" spans="1:4" ht="15.6" x14ac:dyDescent="0.3">
      <c r="A660" s="31">
        <v>658</v>
      </c>
      <c r="B660" s="31" t="s">
        <v>60</v>
      </c>
      <c r="C660" s="31" t="s">
        <v>683</v>
      </c>
      <c r="D660" s="36">
        <v>2523574.0463999999</v>
      </c>
    </row>
    <row r="661" spans="1:4" ht="15.6" x14ac:dyDescent="0.3">
      <c r="A661" s="31">
        <v>659</v>
      </c>
      <c r="B661" s="31" t="s">
        <v>61</v>
      </c>
      <c r="C661" s="31" t="s">
        <v>684</v>
      </c>
      <c r="D661" s="36">
        <v>2976774.477</v>
      </c>
    </row>
    <row r="662" spans="1:4" ht="15.6" x14ac:dyDescent="0.3">
      <c r="A662" s="31">
        <v>660</v>
      </c>
      <c r="B662" s="31" t="s">
        <v>61</v>
      </c>
      <c r="C662" s="31" t="s">
        <v>525</v>
      </c>
      <c r="D662" s="36">
        <v>3002832.5366000002</v>
      </c>
    </row>
    <row r="663" spans="1:4" ht="15.6" x14ac:dyDescent="0.3">
      <c r="A663" s="31">
        <v>661</v>
      </c>
      <c r="B663" s="31" t="s">
        <v>61</v>
      </c>
      <c r="C663" s="31" t="s">
        <v>685</v>
      </c>
      <c r="D663" s="36">
        <v>2989747.3679999998</v>
      </c>
    </row>
    <row r="664" spans="1:4" ht="15.6" x14ac:dyDescent="0.3">
      <c r="A664" s="31">
        <v>662</v>
      </c>
      <c r="B664" s="31" t="s">
        <v>61</v>
      </c>
      <c r="C664" s="31" t="s">
        <v>686</v>
      </c>
      <c r="D664" s="36">
        <v>2269793.8287</v>
      </c>
    </row>
    <row r="665" spans="1:4" ht="15.6" x14ac:dyDescent="0.3">
      <c r="A665" s="31">
        <v>663</v>
      </c>
      <c r="B665" s="31" t="s">
        <v>61</v>
      </c>
      <c r="C665" s="31" t="s">
        <v>687</v>
      </c>
      <c r="D665" s="36">
        <v>3949131.4874</v>
      </c>
    </row>
    <row r="666" spans="1:4" ht="15.6" x14ac:dyDescent="0.3">
      <c r="A666" s="31">
        <v>664</v>
      </c>
      <c r="B666" s="31" t="s">
        <v>61</v>
      </c>
      <c r="C666" s="31" t="s">
        <v>688</v>
      </c>
      <c r="D666" s="36">
        <v>3414993.9805999999</v>
      </c>
    </row>
    <row r="667" spans="1:4" ht="15.6" x14ac:dyDescent="0.3">
      <c r="A667" s="31">
        <v>665</v>
      </c>
      <c r="B667" s="31" t="s">
        <v>61</v>
      </c>
      <c r="C667" s="31" t="s">
        <v>689</v>
      </c>
      <c r="D667" s="36">
        <v>2997830.2689999999</v>
      </c>
    </row>
    <row r="668" spans="1:4" ht="15.6" x14ac:dyDescent="0.3">
      <c r="A668" s="31">
        <v>666</v>
      </c>
      <c r="B668" s="31" t="s">
        <v>61</v>
      </c>
      <c r="C668" s="31" t="s">
        <v>690</v>
      </c>
      <c r="D668" s="36">
        <v>2647567.7162000001</v>
      </c>
    </row>
    <row r="669" spans="1:4" ht="15.6" x14ac:dyDescent="0.3">
      <c r="A669" s="31">
        <v>667</v>
      </c>
      <c r="B669" s="31" t="s">
        <v>61</v>
      </c>
      <c r="C669" s="31" t="s">
        <v>691</v>
      </c>
      <c r="D669" s="36">
        <v>2715545.9323999998</v>
      </c>
    </row>
    <row r="670" spans="1:4" ht="15.6" x14ac:dyDescent="0.3">
      <c r="A670" s="31">
        <v>668</v>
      </c>
      <c r="B670" s="31" t="s">
        <v>61</v>
      </c>
      <c r="C670" s="31" t="s">
        <v>692</v>
      </c>
      <c r="D670" s="36">
        <v>2576088.8621999999</v>
      </c>
    </row>
    <row r="671" spans="1:4" ht="15.6" x14ac:dyDescent="0.3">
      <c r="A671" s="31">
        <v>669</v>
      </c>
      <c r="B671" s="31" t="s">
        <v>61</v>
      </c>
      <c r="C671" s="31" t="s">
        <v>693</v>
      </c>
      <c r="D671" s="36">
        <v>3559200.8621</v>
      </c>
    </row>
    <row r="672" spans="1:4" ht="15.6" x14ac:dyDescent="0.3">
      <c r="A672" s="31">
        <v>670</v>
      </c>
      <c r="B672" s="31" t="s">
        <v>61</v>
      </c>
      <c r="C672" s="31" t="s">
        <v>694</v>
      </c>
      <c r="D672" s="36">
        <v>2396240.2925</v>
      </c>
    </row>
    <row r="673" spans="1:4" ht="15.6" x14ac:dyDescent="0.3">
      <c r="A673" s="31">
        <v>671</v>
      </c>
      <c r="B673" s="31" t="s">
        <v>61</v>
      </c>
      <c r="C673" s="31" t="s">
        <v>695</v>
      </c>
      <c r="D673" s="36">
        <v>3199027.1587</v>
      </c>
    </row>
    <row r="674" spans="1:4" ht="15.6" x14ac:dyDescent="0.3">
      <c r="A674" s="31">
        <v>672</v>
      </c>
      <c r="B674" s="31" t="s">
        <v>61</v>
      </c>
      <c r="C674" s="31" t="s">
        <v>696</v>
      </c>
      <c r="D674" s="36">
        <v>3194400.3075000001</v>
      </c>
    </row>
    <row r="675" spans="1:4" ht="15.6" x14ac:dyDescent="0.3">
      <c r="A675" s="31">
        <v>673</v>
      </c>
      <c r="B675" s="31" t="s">
        <v>61</v>
      </c>
      <c r="C675" s="31" t="s">
        <v>697</v>
      </c>
      <c r="D675" s="36">
        <v>2524458.7568000001</v>
      </c>
    </row>
    <row r="676" spans="1:4" ht="15.6" x14ac:dyDescent="0.3">
      <c r="A676" s="31">
        <v>674</v>
      </c>
      <c r="B676" s="31" t="s">
        <v>61</v>
      </c>
      <c r="C676" s="31" t="s">
        <v>698</v>
      </c>
      <c r="D676" s="36">
        <v>3216618.9674</v>
      </c>
    </row>
    <row r="677" spans="1:4" ht="15.6" x14ac:dyDescent="0.3">
      <c r="A677" s="31">
        <v>675</v>
      </c>
      <c r="B677" s="31" t="s">
        <v>61</v>
      </c>
      <c r="C677" s="31" t="s">
        <v>699</v>
      </c>
      <c r="D677" s="36">
        <v>3417671.9717999999</v>
      </c>
    </row>
    <row r="678" spans="1:4" ht="15.6" x14ac:dyDescent="0.3">
      <c r="A678" s="31">
        <v>676</v>
      </c>
      <c r="B678" s="31" t="s">
        <v>62</v>
      </c>
      <c r="C678" s="31" t="s">
        <v>700</v>
      </c>
      <c r="D678" s="36">
        <v>2273970.5107999998</v>
      </c>
    </row>
    <row r="679" spans="1:4" ht="15.6" x14ac:dyDescent="0.3">
      <c r="A679" s="31">
        <v>677</v>
      </c>
      <c r="B679" s="31" t="s">
        <v>62</v>
      </c>
      <c r="C679" s="31" t="s">
        <v>701</v>
      </c>
      <c r="D679" s="36">
        <v>2841149.551</v>
      </c>
    </row>
    <row r="680" spans="1:4" ht="15.6" x14ac:dyDescent="0.3">
      <c r="A680" s="31">
        <v>678</v>
      </c>
      <c r="B680" s="31" t="s">
        <v>62</v>
      </c>
      <c r="C680" s="31" t="s">
        <v>702</v>
      </c>
      <c r="D680" s="36">
        <v>2617294.6891000001</v>
      </c>
    </row>
    <row r="681" spans="1:4" ht="15.6" x14ac:dyDescent="0.3">
      <c r="A681" s="31">
        <v>679</v>
      </c>
      <c r="B681" s="31" t="s">
        <v>62</v>
      </c>
      <c r="C681" s="31" t="s">
        <v>703</v>
      </c>
      <c r="D681" s="36">
        <v>2793909.6401999998</v>
      </c>
    </row>
    <row r="682" spans="1:4" ht="15.6" x14ac:dyDescent="0.3">
      <c r="A682" s="31">
        <v>680</v>
      </c>
      <c r="B682" s="31" t="s">
        <v>62</v>
      </c>
      <c r="C682" s="31" t="s">
        <v>704</v>
      </c>
      <c r="D682" s="36">
        <v>2593447.1310999999</v>
      </c>
    </row>
    <row r="683" spans="1:4" ht="15.6" x14ac:dyDescent="0.3">
      <c r="A683" s="31">
        <v>681</v>
      </c>
      <c r="B683" s="31" t="s">
        <v>62</v>
      </c>
      <c r="C683" s="31" t="s">
        <v>705</v>
      </c>
      <c r="D683" s="36">
        <v>2593013.7705000001</v>
      </c>
    </row>
    <row r="684" spans="1:4" ht="15.6" x14ac:dyDescent="0.3">
      <c r="A684" s="31">
        <v>682</v>
      </c>
      <c r="B684" s="31" t="s">
        <v>62</v>
      </c>
      <c r="C684" s="31" t="s">
        <v>706</v>
      </c>
      <c r="D684" s="36">
        <v>2810233.5915999999</v>
      </c>
    </row>
    <row r="685" spans="1:4" ht="15.6" x14ac:dyDescent="0.3">
      <c r="A685" s="31">
        <v>683</v>
      </c>
      <c r="B685" s="31" t="s">
        <v>62</v>
      </c>
      <c r="C685" s="31" t="s">
        <v>707</v>
      </c>
      <c r="D685" s="36">
        <v>2722584.7626999998</v>
      </c>
    </row>
    <row r="686" spans="1:4" ht="15.6" x14ac:dyDescent="0.3">
      <c r="A686" s="31">
        <v>684</v>
      </c>
      <c r="B686" s="31" t="s">
        <v>62</v>
      </c>
      <c r="C686" s="31" t="s">
        <v>708</v>
      </c>
      <c r="D686" s="36">
        <v>2596874.0951</v>
      </c>
    </row>
    <row r="687" spans="1:4" ht="15.6" x14ac:dyDescent="0.3">
      <c r="A687" s="31">
        <v>685</v>
      </c>
      <c r="B687" s="31" t="s">
        <v>62</v>
      </c>
      <c r="C687" s="31" t="s">
        <v>709</v>
      </c>
      <c r="D687" s="36">
        <v>3045252.8352000001</v>
      </c>
    </row>
    <row r="688" spans="1:4" ht="15.6" x14ac:dyDescent="0.3">
      <c r="A688" s="31">
        <v>686</v>
      </c>
      <c r="B688" s="31" t="s">
        <v>62</v>
      </c>
      <c r="C688" s="31" t="s">
        <v>710</v>
      </c>
      <c r="D688" s="36">
        <v>2712103.0621000002</v>
      </c>
    </row>
    <row r="689" spans="1:4" ht="15.6" x14ac:dyDescent="0.3">
      <c r="A689" s="31">
        <v>687</v>
      </c>
      <c r="B689" s="31" t="s">
        <v>62</v>
      </c>
      <c r="C689" s="31" t="s">
        <v>711</v>
      </c>
      <c r="D689" s="36">
        <v>2595715.2873</v>
      </c>
    </row>
    <row r="690" spans="1:4" ht="15.6" x14ac:dyDescent="0.3">
      <c r="A690" s="31">
        <v>688</v>
      </c>
      <c r="B690" s="31" t="s">
        <v>62</v>
      </c>
      <c r="C690" s="31" t="s">
        <v>712</v>
      </c>
      <c r="D690" s="36">
        <v>3081565.2171</v>
      </c>
    </row>
    <row r="691" spans="1:4" ht="15.6" x14ac:dyDescent="0.3">
      <c r="A691" s="31">
        <v>689</v>
      </c>
      <c r="B691" s="31" t="s">
        <v>62</v>
      </c>
      <c r="C691" s="31" t="s">
        <v>713</v>
      </c>
      <c r="D691" s="36">
        <v>3773710.8283000002</v>
      </c>
    </row>
    <row r="692" spans="1:4" ht="15.6" x14ac:dyDescent="0.3">
      <c r="A692" s="31">
        <v>690</v>
      </c>
      <c r="B692" s="31" t="s">
        <v>62</v>
      </c>
      <c r="C692" s="31" t="s">
        <v>714</v>
      </c>
      <c r="D692" s="36">
        <v>3046680.0935999998</v>
      </c>
    </row>
    <row r="693" spans="1:4" ht="15.6" x14ac:dyDescent="0.3">
      <c r="A693" s="31">
        <v>691</v>
      </c>
      <c r="B693" s="31" t="s">
        <v>62</v>
      </c>
      <c r="C693" s="31" t="s">
        <v>715</v>
      </c>
      <c r="D693" s="36">
        <v>3074367.3489000001</v>
      </c>
    </row>
    <row r="694" spans="1:4" ht="15.6" x14ac:dyDescent="0.3">
      <c r="A694" s="31">
        <v>692</v>
      </c>
      <c r="B694" s="31" t="s">
        <v>62</v>
      </c>
      <c r="C694" s="31" t="s">
        <v>716</v>
      </c>
      <c r="D694" s="36">
        <v>2112227.6937000002</v>
      </c>
    </row>
    <row r="695" spans="1:4" ht="15.6" x14ac:dyDescent="0.3">
      <c r="A695" s="31">
        <v>693</v>
      </c>
      <c r="B695" s="31" t="s">
        <v>62</v>
      </c>
      <c r="C695" s="31" t="s">
        <v>717</v>
      </c>
      <c r="D695" s="36">
        <v>2599105.1993</v>
      </c>
    </row>
    <row r="696" spans="1:4" ht="15.6" x14ac:dyDescent="0.3">
      <c r="A696" s="31">
        <v>694</v>
      </c>
      <c r="B696" s="31" t="s">
        <v>62</v>
      </c>
      <c r="C696" s="31" t="s">
        <v>718</v>
      </c>
      <c r="D696" s="36">
        <v>2060047.1362999999</v>
      </c>
    </row>
    <row r="697" spans="1:4" ht="15.6" x14ac:dyDescent="0.3">
      <c r="A697" s="31">
        <v>695</v>
      </c>
      <c r="B697" s="31" t="s">
        <v>62</v>
      </c>
      <c r="C697" s="31" t="s">
        <v>719</v>
      </c>
      <c r="D697" s="36">
        <v>2228289.9474999998</v>
      </c>
    </row>
    <row r="698" spans="1:4" ht="15.6" x14ac:dyDescent="0.3">
      <c r="A698" s="31">
        <v>696</v>
      </c>
      <c r="B698" s="31" t="s">
        <v>62</v>
      </c>
      <c r="C698" s="31" t="s">
        <v>720</v>
      </c>
      <c r="D698" s="36">
        <v>2301417.9404000002</v>
      </c>
    </row>
    <row r="699" spans="1:4" ht="15.6" x14ac:dyDescent="0.3">
      <c r="A699" s="31">
        <v>697</v>
      </c>
      <c r="B699" s="31" t="s">
        <v>62</v>
      </c>
      <c r="C699" s="31" t="s">
        <v>721</v>
      </c>
      <c r="D699" s="36">
        <v>4274031.9340000004</v>
      </c>
    </row>
    <row r="700" spans="1:4" ht="15.6" x14ac:dyDescent="0.3">
      <c r="A700" s="31">
        <v>698</v>
      </c>
      <c r="B700" s="31" t="s">
        <v>62</v>
      </c>
      <c r="C700" s="31" t="s">
        <v>722</v>
      </c>
      <c r="D700" s="36">
        <v>2529740.4314999999</v>
      </c>
    </row>
    <row r="701" spans="1:4" ht="15.6" x14ac:dyDescent="0.3">
      <c r="A701" s="31">
        <v>699</v>
      </c>
      <c r="B701" s="31" t="s">
        <v>63</v>
      </c>
      <c r="C701" s="31" t="s">
        <v>723</v>
      </c>
      <c r="D701" s="36">
        <v>2370146.7867999999</v>
      </c>
    </row>
    <row r="702" spans="1:4" ht="15.6" x14ac:dyDescent="0.3">
      <c r="A702" s="31">
        <v>700</v>
      </c>
      <c r="B702" s="31" t="s">
        <v>63</v>
      </c>
      <c r="C702" s="31" t="s">
        <v>724</v>
      </c>
      <c r="D702" s="36">
        <v>2698021.2248</v>
      </c>
    </row>
    <row r="703" spans="1:4" ht="15.6" x14ac:dyDescent="0.3">
      <c r="A703" s="31">
        <v>701</v>
      </c>
      <c r="B703" s="31" t="s">
        <v>63</v>
      </c>
      <c r="C703" s="31" t="s">
        <v>849</v>
      </c>
      <c r="D703" s="36">
        <v>2907566.3605</v>
      </c>
    </row>
    <row r="704" spans="1:4" ht="15.6" x14ac:dyDescent="0.3">
      <c r="A704" s="31">
        <v>702</v>
      </c>
      <c r="B704" s="31" t="s">
        <v>63</v>
      </c>
      <c r="C704" s="31" t="s">
        <v>725</v>
      </c>
      <c r="D704" s="36">
        <v>3156925.9816999999</v>
      </c>
    </row>
    <row r="705" spans="1:4" ht="15.6" x14ac:dyDescent="0.3">
      <c r="A705" s="31">
        <v>703</v>
      </c>
      <c r="B705" s="31" t="s">
        <v>63</v>
      </c>
      <c r="C705" s="31" t="s">
        <v>726</v>
      </c>
      <c r="D705" s="36">
        <v>2969735.7881</v>
      </c>
    </row>
    <row r="706" spans="1:4" ht="15.6" x14ac:dyDescent="0.3">
      <c r="A706" s="31">
        <v>704</v>
      </c>
      <c r="B706" s="31" t="s">
        <v>63</v>
      </c>
      <c r="C706" s="31" t="s">
        <v>727</v>
      </c>
      <c r="D706" s="36">
        <v>2690916.7708000001</v>
      </c>
    </row>
    <row r="707" spans="1:4" ht="15.6" x14ac:dyDescent="0.3">
      <c r="A707" s="31">
        <v>705</v>
      </c>
      <c r="B707" s="31" t="s">
        <v>63</v>
      </c>
      <c r="C707" s="31" t="s">
        <v>728</v>
      </c>
      <c r="D707" s="36">
        <v>3073410.9282999998</v>
      </c>
    </row>
    <row r="708" spans="1:4" ht="15.6" x14ac:dyDescent="0.3">
      <c r="A708" s="31">
        <v>706</v>
      </c>
      <c r="B708" s="31" t="s">
        <v>63</v>
      </c>
      <c r="C708" s="31" t="s">
        <v>729</v>
      </c>
      <c r="D708" s="36">
        <v>2622574.4959999998</v>
      </c>
    </row>
    <row r="709" spans="1:4" ht="15.6" x14ac:dyDescent="0.3">
      <c r="A709" s="31">
        <v>707</v>
      </c>
      <c r="B709" s="31" t="s">
        <v>63</v>
      </c>
      <c r="C709" s="31" t="s">
        <v>730</v>
      </c>
      <c r="D709" s="36">
        <v>2968558.9865999999</v>
      </c>
    </row>
    <row r="710" spans="1:4" ht="15.6" x14ac:dyDescent="0.3">
      <c r="A710" s="31">
        <v>708</v>
      </c>
      <c r="B710" s="31" t="s">
        <v>63</v>
      </c>
      <c r="C710" s="31" t="s">
        <v>731</v>
      </c>
      <c r="D710" s="36">
        <v>2680195.4783000001</v>
      </c>
    </row>
    <row r="711" spans="1:4" ht="15.6" x14ac:dyDescent="0.3">
      <c r="A711" s="31">
        <v>709</v>
      </c>
      <c r="B711" s="31" t="s">
        <v>63</v>
      </c>
      <c r="C711" s="31" t="s">
        <v>732</v>
      </c>
      <c r="D711" s="36">
        <v>2485364.3445000001</v>
      </c>
    </row>
    <row r="712" spans="1:4" ht="15.6" x14ac:dyDescent="0.3">
      <c r="A712" s="31">
        <v>710</v>
      </c>
      <c r="B712" s="31" t="s">
        <v>63</v>
      </c>
      <c r="C712" s="31" t="s">
        <v>733</v>
      </c>
      <c r="D712" s="36">
        <v>2959128.6444999999</v>
      </c>
    </row>
    <row r="713" spans="1:4" ht="15.6" x14ac:dyDescent="0.3">
      <c r="A713" s="31">
        <v>711</v>
      </c>
      <c r="B713" s="31" t="s">
        <v>63</v>
      </c>
      <c r="C713" s="31" t="s">
        <v>734</v>
      </c>
      <c r="D713" s="36">
        <v>3104723.0811999999</v>
      </c>
    </row>
    <row r="714" spans="1:4" ht="15.6" x14ac:dyDescent="0.3">
      <c r="A714" s="31">
        <v>712</v>
      </c>
      <c r="B714" s="31" t="s">
        <v>63</v>
      </c>
      <c r="C714" s="31" t="s">
        <v>735</v>
      </c>
      <c r="D714" s="36">
        <v>2797519.9739999999</v>
      </c>
    </row>
    <row r="715" spans="1:4" ht="15.6" x14ac:dyDescent="0.3">
      <c r="A715" s="31">
        <v>713</v>
      </c>
      <c r="B715" s="31" t="s">
        <v>63</v>
      </c>
      <c r="C715" s="31" t="s">
        <v>736</v>
      </c>
      <c r="D715" s="36">
        <v>2505007.7623000001</v>
      </c>
    </row>
    <row r="716" spans="1:4" ht="15.6" x14ac:dyDescent="0.3">
      <c r="A716" s="31">
        <v>714</v>
      </c>
      <c r="B716" s="31" t="s">
        <v>63</v>
      </c>
      <c r="C716" s="31" t="s">
        <v>737</v>
      </c>
      <c r="D716" s="36">
        <v>2783659.548</v>
      </c>
    </row>
    <row r="717" spans="1:4" ht="15.6" x14ac:dyDescent="0.3">
      <c r="A717" s="31">
        <v>715</v>
      </c>
      <c r="B717" s="31" t="s">
        <v>63</v>
      </c>
      <c r="C717" s="31" t="s">
        <v>738</v>
      </c>
      <c r="D717" s="36">
        <v>2761171.7585999998</v>
      </c>
    </row>
    <row r="718" spans="1:4" ht="15.6" x14ac:dyDescent="0.3">
      <c r="A718" s="31">
        <v>716</v>
      </c>
      <c r="B718" s="31" t="s">
        <v>63</v>
      </c>
      <c r="C718" s="31" t="s">
        <v>739</v>
      </c>
      <c r="D718" s="36">
        <v>3091729.6098000002</v>
      </c>
    </row>
    <row r="719" spans="1:4" ht="15.6" x14ac:dyDescent="0.3">
      <c r="A719" s="31">
        <v>717</v>
      </c>
      <c r="B719" s="31" t="s">
        <v>63</v>
      </c>
      <c r="C719" s="31" t="s">
        <v>740</v>
      </c>
      <c r="D719" s="36">
        <v>2850450.1031999998</v>
      </c>
    </row>
    <row r="720" spans="1:4" ht="15.6" x14ac:dyDescent="0.3">
      <c r="A720" s="31">
        <v>718</v>
      </c>
      <c r="B720" s="31" t="s">
        <v>63</v>
      </c>
      <c r="C720" s="31" t="s">
        <v>741</v>
      </c>
      <c r="D720" s="36">
        <v>2593951.1845</v>
      </c>
    </row>
    <row r="721" spans="1:4" ht="15.6" x14ac:dyDescent="0.3">
      <c r="A721" s="31">
        <v>719</v>
      </c>
      <c r="B721" s="31" t="s">
        <v>63</v>
      </c>
      <c r="C721" s="31" t="s">
        <v>742</v>
      </c>
      <c r="D721" s="36">
        <v>2673964.5676000002</v>
      </c>
    </row>
    <row r="722" spans="1:4" ht="15.6" x14ac:dyDescent="0.3">
      <c r="A722" s="31">
        <v>720</v>
      </c>
      <c r="B722" s="31" t="s">
        <v>63</v>
      </c>
      <c r="C722" s="31" t="s">
        <v>743</v>
      </c>
      <c r="D722" s="36">
        <v>2572769.4079</v>
      </c>
    </row>
    <row r="723" spans="1:4" ht="15.6" x14ac:dyDescent="0.3">
      <c r="A723" s="31">
        <v>721</v>
      </c>
      <c r="B723" s="31" t="s">
        <v>63</v>
      </c>
      <c r="C723" s="31" t="s">
        <v>744</v>
      </c>
      <c r="D723" s="36">
        <v>2411970.7535999999</v>
      </c>
    </row>
    <row r="724" spans="1:4" ht="15.6" x14ac:dyDescent="0.3">
      <c r="A724" s="31">
        <v>722</v>
      </c>
      <c r="B724" s="31" t="s">
        <v>64</v>
      </c>
      <c r="C724" s="31" t="s">
        <v>745</v>
      </c>
      <c r="D724" s="36">
        <v>2394055.8001000001</v>
      </c>
    </row>
    <row r="725" spans="1:4" ht="15.6" x14ac:dyDescent="0.3">
      <c r="A725" s="31">
        <v>723</v>
      </c>
      <c r="B725" s="31" t="s">
        <v>64</v>
      </c>
      <c r="C725" s="31" t="s">
        <v>746</v>
      </c>
      <c r="D725" s="36">
        <v>4096780.7977</v>
      </c>
    </row>
    <row r="726" spans="1:4" ht="15.6" x14ac:dyDescent="0.3">
      <c r="A726" s="31">
        <v>724</v>
      </c>
      <c r="B726" s="31" t="s">
        <v>64</v>
      </c>
      <c r="C726" s="31" t="s">
        <v>747</v>
      </c>
      <c r="D726" s="36">
        <v>2813734.8201000001</v>
      </c>
    </row>
    <row r="727" spans="1:4" ht="15.6" x14ac:dyDescent="0.3">
      <c r="A727" s="31">
        <v>725</v>
      </c>
      <c r="B727" s="31" t="s">
        <v>64</v>
      </c>
      <c r="C727" s="31" t="s">
        <v>748</v>
      </c>
      <c r="D727" s="36">
        <v>3359616.2022000002</v>
      </c>
    </row>
    <row r="728" spans="1:4" ht="15.6" x14ac:dyDescent="0.3">
      <c r="A728" s="31">
        <v>726</v>
      </c>
      <c r="B728" s="31" t="s">
        <v>64</v>
      </c>
      <c r="C728" s="31" t="s">
        <v>749</v>
      </c>
      <c r="D728" s="36">
        <v>3629546.1345000002</v>
      </c>
    </row>
    <row r="729" spans="1:4" ht="15.6" x14ac:dyDescent="0.3">
      <c r="A729" s="31">
        <v>727</v>
      </c>
      <c r="B729" s="31" t="s">
        <v>64</v>
      </c>
      <c r="C729" s="31" t="s">
        <v>750</v>
      </c>
      <c r="D729" s="36">
        <v>2514369.7946000001</v>
      </c>
    </row>
    <row r="730" spans="1:4" ht="15.6" x14ac:dyDescent="0.3">
      <c r="A730" s="31">
        <v>728</v>
      </c>
      <c r="B730" s="31" t="s">
        <v>64</v>
      </c>
      <c r="C730" s="31" t="s">
        <v>751</v>
      </c>
      <c r="D730" s="36">
        <v>2418391.5348</v>
      </c>
    </row>
    <row r="731" spans="1:4" ht="15.6" x14ac:dyDescent="0.3">
      <c r="A731" s="31">
        <v>729</v>
      </c>
      <c r="B731" s="31" t="s">
        <v>64</v>
      </c>
      <c r="C731" s="31" t="s">
        <v>752</v>
      </c>
      <c r="D731" s="36">
        <v>3753674.3986</v>
      </c>
    </row>
    <row r="732" spans="1:4" ht="15.6" x14ac:dyDescent="0.3">
      <c r="A732" s="31">
        <v>730</v>
      </c>
      <c r="B732" s="31" t="s">
        <v>64</v>
      </c>
      <c r="C732" s="31" t="s">
        <v>753</v>
      </c>
      <c r="D732" s="36">
        <v>2672012.8632999999</v>
      </c>
    </row>
    <row r="733" spans="1:4" ht="15.6" x14ac:dyDescent="0.3">
      <c r="A733" s="31">
        <v>731</v>
      </c>
      <c r="B733" s="31" t="s">
        <v>64</v>
      </c>
      <c r="C733" s="31" t="s">
        <v>754</v>
      </c>
      <c r="D733" s="36">
        <v>2467063.3719000001</v>
      </c>
    </row>
    <row r="734" spans="1:4" ht="15.6" x14ac:dyDescent="0.3">
      <c r="A734" s="31">
        <v>732</v>
      </c>
      <c r="B734" s="31" t="s">
        <v>64</v>
      </c>
      <c r="C734" s="31" t="s">
        <v>755</v>
      </c>
      <c r="D734" s="36">
        <v>3681643.1360999998</v>
      </c>
    </row>
    <row r="735" spans="1:4" ht="15.6" x14ac:dyDescent="0.3">
      <c r="A735" s="31">
        <v>733</v>
      </c>
      <c r="B735" s="31" t="s">
        <v>64</v>
      </c>
      <c r="C735" s="31" t="s">
        <v>756</v>
      </c>
      <c r="D735" s="36">
        <v>2914139.5688</v>
      </c>
    </row>
    <row r="736" spans="1:4" ht="15.6" x14ac:dyDescent="0.3">
      <c r="A736" s="31">
        <v>734</v>
      </c>
      <c r="B736" s="31" t="s">
        <v>64</v>
      </c>
      <c r="C736" s="31" t="s">
        <v>757</v>
      </c>
      <c r="D736" s="36">
        <v>2504664.0803</v>
      </c>
    </row>
    <row r="737" spans="1:4" ht="15.6" x14ac:dyDescent="0.3">
      <c r="A737" s="31">
        <v>735</v>
      </c>
      <c r="B737" s="31" t="s">
        <v>64</v>
      </c>
      <c r="C737" s="31" t="s">
        <v>758</v>
      </c>
      <c r="D737" s="36">
        <v>3587575.5759000001</v>
      </c>
    </row>
    <row r="738" spans="1:4" ht="15.6" x14ac:dyDescent="0.3">
      <c r="A738" s="31">
        <v>736</v>
      </c>
      <c r="B738" s="31" t="s">
        <v>64</v>
      </c>
      <c r="C738" s="31" t="s">
        <v>759</v>
      </c>
      <c r="D738" s="36">
        <v>2378251.5454000002</v>
      </c>
    </row>
    <row r="739" spans="1:4" ht="15.6" x14ac:dyDescent="0.3">
      <c r="A739" s="31">
        <v>737</v>
      </c>
      <c r="B739" s="31" t="s">
        <v>64</v>
      </c>
      <c r="C739" s="31" t="s">
        <v>760</v>
      </c>
      <c r="D739" s="36">
        <v>2579926.5109999999</v>
      </c>
    </row>
    <row r="740" spans="1:4" ht="15.6" x14ac:dyDescent="0.3">
      <c r="A740" s="31">
        <v>738</v>
      </c>
      <c r="B740" s="31" t="s">
        <v>65</v>
      </c>
      <c r="C740" s="31" t="s">
        <v>761</v>
      </c>
      <c r="D740" s="36">
        <v>2666200.6312000002</v>
      </c>
    </row>
    <row r="741" spans="1:4" ht="15.6" x14ac:dyDescent="0.3">
      <c r="A741" s="31">
        <v>739</v>
      </c>
      <c r="B741" s="31" t="s">
        <v>65</v>
      </c>
      <c r="C741" s="31" t="s">
        <v>762</v>
      </c>
      <c r="D741" s="36">
        <v>2950414.9611999998</v>
      </c>
    </row>
    <row r="742" spans="1:4" ht="15.6" x14ac:dyDescent="0.3">
      <c r="A742" s="31">
        <v>740</v>
      </c>
      <c r="B742" s="31" t="s">
        <v>65</v>
      </c>
      <c r="C742" s="31" t="s">
        <v>763</v>
      </c>
      <c r="D742" s="36">
        <v>2470352.6573000001</v>
      </c>
    </row>
    <row r="743" spans="1:4" ht="15.6" x14ac:dyDescent="0.3">
      <c r="A743" s="31">
        <v>741</v>
      </c>
      <c r="B743" s="31" t="s">
        <v>65</v>
      </c>
      <c r="C743" s="31" t="s">
        <v>764</v>
      </c>
      <c r="D743" s="36">
        <v>2765894.3311999999</v>
      </c>
    </row>
    <row r="744" spans="1:4" ht="15.6" x14ac:dyDescent="0.3">
      <c r="A744" s="31">
        <v>742</v>
      </c>
      <c r="B744" s="31" t="s">
        <v>65</v>
      </c>
      <c r="C744" s="31" t="s">
        <v>765</v>
      </c>
      <c r="D744" s="36">
        <v>3879378.3917</v>
      </c>
    </row>
    <row r="745" spans="1:4" ht="15.6" x14ac:dyDescent="0.3">
      <c r="A745" s="31">
        <v>743</v>
      </c>
      <c r="B745" s="31" t="s">
        <v>65</v>
      </c>
      <c r="C745" s="31" t="s">
        <v>766</v>
      </c>
      <c r="D745" s="36">
        <v>3215002.73</v>
      </c>
    </row>
    <row r="746" spans="1:4" ht="15.6" x14ac:dyDescent="0.3">
      <c r="A746" s="31">
        <v>744</v>
      </c>
      <c r="B746" s="31" t="s">
        <v>65</v>
      </c>
      <c r="C746" s="31" t="s">
        <v>767</v>
      </c>
      <c r="D746" s="36">
        <v>2959957.1335999998</v>
      </c>
    </row>
    <row r="747" spans="1:4" ht="15.6" x14ac:dyDescent="0.3">
      <c r="A747" s="31">
        <v>745</v>
      </c>
      <c r="B747" s="31" t="s">
        <v>65</v>
      </c>
      <c r="C747" s="31" t="s">
        <v>768</v>
      </c>
      <c r="D747" s="36">
        <v>2571595.6222000001</v>
      </c>
    </row>
    <row r="748" spans="1:4" ht="15.6" x14ac:dyDescent="0.3">
      <c r="A748" s="31">
        <v>746</v>
      </c>
      <c r="B748" s="31" t="s">
        <v>65</v>
      </c>
      <c r="C748" s="31" t="s">
        <v>769</v>
      </c>
      <c r="D748" s="36">
        <v>3391523.1480999999</v>
      </c>
    </row>
    <row r="749" spans="1:4" ht="15.6" x14ac:dyDescent="0.3">
      <c r="A749" s="31">
        <v>747</v>
      </c>
      <c r="B749" s="31" t="s">
        <v>65</v>
      </c>
      <c r="C749" s="31" t="s">
        <v>770</v>
      </c>
      <c r="D749" s="36">
        <v>2391887.2718000002</v>
      </c>
    </row>
    <row r="750" spans="1:4" ht="15.6" x14ac:dyDescent="0.3">
      <c r="A750" s="31">
        <v>748</v>
      </c>
      <c r="B750" s="31" t="s">
        <v>65</v>
      </c>
      <c r="C750" s="31" t="s">
        <v>771</v>
      </c>
      <c r="D750" s="36">
        <v>2291047.7127</v>
      </c>
    </row>
    <row r="751" spans="1:4" ht="15.6" x14ac:dyDescent="0.3">
      <c r="A751" s="31">
        <v>749</v>
      </c>
      <c r="B751" s="31" t="s">
        <v>65</v>
      </c>
      <c r="C751" s="31" t="s">
        <v>772</v>
      </c>
      <c r="D751" s="36">
        <v>2456353.5101999999</v>
      </c>
    </row>
    <row r="752" spans="1:4" ht="15.6" x14ac:dyDescent="0.3">
      <c r="A752" s="31">
        <v>750</v>
      </c>
      <c r="B752" s="31" t="s">
        <v>65</v>
      </c>
      <c r="C752" s="31" t="s">
        <v>773</v>
      </c>
      <c r="D752" s="36">
        <v>2671574.963</v>
      </c>
    </row>
    <row r="753" spans="1:4" ht="15.6" x14ac:dyDescent="0.3">
      <c r="A753" s="31">
        <v>751</v>
      </c>
      <c r="B753" s="31" t="s">
        <v>65</v>
      </c>
      <c r="C753" s="31" t="s">
        <v>774</v>
      </c>
      <c r="D753" s="36">
        <v>2939764.3319999999</v>
      </c>
    </row>
    <row r="754" spans="1:4" ht="15.6" x14ac:dyDescent="0.3">
      <c r="A754" s="31">
        <v>752</v>
      </c>
      <c r="B754" s="31" t="s">
        <v>65</v>
      </c>
      <c r="C754" s="31" t="s">
        <v>775</v>
      </c>
      <c r="D754" s="36">
        <v>2726602.0156</v>
      </c>
    </row>
    <row r="755" spans="1:4" ht="15.6" x14ac:dyDescent="0.3">
      <c r="A755" s="31">
        <v>753</v>
      </c>
      <c r="B755" s="31" t="s">
        <v>65</v>
      </c>
      <c r="C755" s="31" t="s">
        <v>776</v>
      </c>
      <c r="D755" s="36">
        <v>2841586.6213000002</v>
      </c>
    </row>
    <row r="756" spans="1:4" ht="15.6" x14ac:dyDescent="0.3">
      <c r="A756" s="31">
        <v>754</v>
      </c>
      <c r="B756" s="31" t="s">
        <v>65</v>
      </c>
      <c r="C756" s="31" t="s">
        <v>777</v>
      </c>
      <c r="D756" s="36">
        <v>2834834.0172999999</v>
      </c>
    </row>
    <row r="757" spans="1:4" ht="15.6" x14ac:dyDescent="0.3">
      <c r="A757" s="31">
        <v>755</v>
      </c>
      <c r="B757" s="31" t="s">
        <v>66</v>
      </c>
      <c r="C757" s="31" t="s">
        <v>778</v>
      </c>
      <c r="D757" s="36">
        <v>2668345.4122000001</v>
      </c>
    </row>
    <row r="758" spans="1:4" ht="15.6" x14ac:dyDescent="0.3">
      <c r="A758" s="31">
        <v>756</v>
      </c>
      <c r="B758" s="31" t="s">
        <v>66</v>
      </c>
      <c r="C758" s="31" t="s">
        <v>779</v>
      </c>
      <c r="D758" s="36">
        <v>2583625.2680000002</v>
      </c>
    </row>
    <row r="759" spans="1:4" ht="15.6" x14ac:dyDescent="0.3">
      <c r="A759" s="31">
        <v>757</v>
      </c>
      <c r="B759" s="31" t="s">
        <v>66</v>
      </c>
      <c r="C759" s="31" t="s">
        <v>780</v>
      </c>
      <c r="D759" s="36">
        <v>3049101.0074999998</v>
      </c>
    </row>
    <row r="760" spans="1:4" ht="15.6" x14ac:dyDescent="0.3">
      <c r="A760" s="31">
        <v>758</v>
      </c>
      <c r="B760" s="31" t="s">
        <v>66</v>
      </c>
      <c r="C760" s="31" t="s">
        <v>781</v>
      </c>
      <c r="D760" s="36">
        <v>3365317.9827999999</v>
      </c>
    </row>
    <row r="761" spans="1:4" ht="15.6" x14ac:dyDescent="0.3">
      <c r="A761" s="31">
        <v>759</v>
      </c>
      <c r="B761" s="31" t="s">
        <v>66</v>
      </c>
      <c r="C761" s="31" t="s">
        <v>782</v>
      </c>
      <c r="D761" s="36">
        <v>2929150.6562000001</v>
      </c>
    </row>
    <row r="762" spans="1:4" ht="15.6" x14ac:dyDescent="0.3">
      <c r="A762" s="31">
        <v>760</v>
      </c>
      <c r="B762" s="31" t="s">
        <v>66</v>
      </c>
      <c r="C762" s="31" t="s">
        <v>783</v>
      </c>
      <c r="D762" s="36">
        <v>4067294.4558000001</v>
      </c>
    </row>
    <row r="763" spans="1:4" ht="15.6" x14ac:dyDescent="0.3">
      <c r="A763" s="31">
        <v>761</v>
      </c>
      <c r="B763" s="31" t="s">
        <v>66</v>
      </c>
      <c r="C763" s="31" t="s">
        <v>784</v>
      </c>
      <c r="D763" s="36">
        <v>3088933.6831999999</v>
      </c>
    </row>
    <row r="764" spans="1:4" ht="15.6" x14ac:dyDescent="0.3">
      <c r="A764" s="31">
        <v>762</v>
      </c>
      <c r="B764" s="31" t="s">
        <v>66</v>
      </c>
      <c r="C764" s="31" t="s">
        <v>394</v>
      </c>
      <c r="D764" s="36">
        <v>2802503.9059000001</v>
      </c>
    </row>
    <row r="765" spans="1:4" ht="15.6" x14ac:dyDescent="0.3">
      <c r="A765" s="31">
        <v>763</v>
      </c>
      <c r="B765" s="31" t="s">
        <v>66</v>
      </c>
      <c r="C765" s="31" t="s">
        <v>785</v>
      </c>
      <c r="D765" s="36">
        <v>3029585.9742000001</v>
      </c>
    </row>
    <row r="766" spans="1:4" ht="15.6" x14ac:dyDescent="0.3">
      <c r="A766" s="31">
        <v>764</v>
      </c>
      <c r="B766" s="31" t="s">
        <v>66</v>
      </c>
      <c r="C766" s="31" t="s">
        <v>786</v>
      </c>
      <c r="D766" s="36">
        <v>3998806.4134999998</v>
      </c>
    </row>
    <row r="767" spans="1:4" ht="15.6" x14ac:dyDescent="0.3">
      <c r="A767" s="31">
        <v>765</v>
      </c>
      <c r="B767" s="31" t="s">
        <v>66</v>
      </c>
      <c r="C767" s="31" t="s">
        <v>787</v>
      </c>
      <c r="D767" s="36">
        <v>2496774.6173</v>
      </c>
    </row>
    <row r="768" spans="1:4" ht="15.6" x14ac:dyDescent="0.3">
      <c r="A768" s="31">
        <v>766</v>
      </c>
      <c r="B768" s="31" t="s">
        <v>66</v>
      </c>
      <c r="C768" s="31" t="s">
        <v>788</v>
      </c>
      <c r="D768" s="36">
        <v>2883815.9512</v>
      </c>
    </row>
    <row r="769" spans="1:4" ht="15.6" x14ac:dyDescent="0.3">
      <c r="A769" s="31">
        <v>767</v>
      </c>
      <c r="B769" s="31" t="s">
        <v>66</v>
      </c>
      <c r="C769" s="31" t="s">
        <v>789</v>
      </c>
      <c r="D769" s="36">
        <v>3055308.1974999998</v>
      </c>
    </row>
    <row r="770" spans="1:4" ht="15.6" x14ac:dyDescent="0.3">
      <c r="A770" s="31">
        <v>768</v>
      </c>
      <c r="B770" s="31" t="s">
        <v>66</v>
      </c>
      <c r="C770" s="31" t="s">
        <v>790</v>
      </c>
      <c r="D770" s="36">
        <v>3374303.7281999998</v>
      </c>
    </row>
    <row r="771" spans="1:4" ht="15.6" x14ac:dyDescent="0.3">
      <c r="A771" s="31">
        <v>769</v>
      </c>
      <c r="B771" s="31" t="s">
        <v>67</v>
      </c>
      <c r="C771" s="31" t="s">
        <v>791</v>
      </c>
      <c r="D771" s="36">
        <v>2228966.3840999999</v>
      </c>
    </row>
    <row r="772" spans="1:4" ht="15.6" x14ac:dyDescent="0.3">
      <c r="A772" s="31">
        <v>770</v>
      </c>
      <c r="B772" s="31" t="s">
        <v>67</v>
      </c>
      <c r="C772" s="31" t="s">
        <v>792</v>
      </c>
      <c r="D772" s="36">
        <v>5690023.6009</v>
      </c>
    </row>
    <row r="773" spans="1:4" ht="15.6" x14ac:dyDescent="0.3">
      <c r="A773" s="31">
        <v>771</v>
      </c>
      <c r="B773" s="31" t="s">
        <v>67</v>
      </c>
      <c r="C773" s="31" t="s">
        <v>793</v>
      </c>
      <c r="D773" s="36">
        <v>3205034.6923000002</v>
      </c>
    </row>
    <row r="774" spans="1:4" ht="15.6" x14ac:dyDescent="0.3">
      <c r="A774" s="31">
        <v>772</v>
      </c>
      <c r="B774" s="31" t="s">
        <v>67</v>
      </c>
      <c r="C774" s="31" t="s">
        <v>794</v>
      </c>
      <c r="D774" s="36">
        <v>2746757.2223</v>
      </c>
    </row>
    <row r="775" spans="1:4" ht="15.6" x14ac:dyDescent="0.3">
      <c r="A775" s="31">
        <v>773</v>
      </c>
      <c r="B775" s="31" t="s">
        <v>67</v>
      </c>
      <c r="C775" s="31" t="s">
        <v>795</v>
      </c>
      <c r="D775" s="36">
        <v>2609886.4130000002</v>
      </c>
    </row>
    <row r="776" spans="1:4" ht="15.6" x14ac:dyDescent="0.3">
      <c r="A776" s="31">
        <v>774</v>
      </c>
      <c r="B776" s="31" t="s">
        <v>67</v>
      </c>
      <c r="C776" s="31" t="s">
        <v>796</v>
      </c>
      <c r="D776" s="36">
        <v>2684628.2132000001</v>
      </c>
    </row>
    <row r="777" spans="1:4" ht="15.6" x14ac:dyDescent="0.3">
      <c r="A777" s="31"/>
      <c r="B777" s="133" t="s">
        <v>14</v>
      </c>
      <c r="C777" s="135"/>
      <c r="D777" s="71">
        <f>SUM(D3:D776)</f>
        <v>2109297976.8191025</v>
      </c>
    </row>
  </sheetData>
  <mergeCells count="1">
    <mergeCell ref="B777:C7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MONTHENTRY</vt:lpstr>
      <vt:lpstr>Sum &amp; FG</vt:lpstr>
      <vt:lpstr>State Details</vt:lpstr>
      <vt:lpstr>LG Details</vt:lpstr>
      <vt:lpstr>SumSum</vt:lpstr>
      <vt:lpstr>Ecology to States</vt:lpstr>
      <vt:lpstr>Ecology to Individual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2022-08-09T13:21:16Z</cp:lastPrinted>
  <dcterms:created xsi:type="dcterms:W3CDTF">2003-11-12T08:54:16Z</dcterms:created>
  <dcterms:modified xsi:type="dcterms:W3CDTF">2022-09-08T17:21:28Z</dcterms:modified>
</cp:coreProperties>
</file>